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codeName="חוברת_עבודה_זו"/>
  <bookViews>
    <workbookView xWindow="0" yWindow="60" windowWidth="19440" windowHeight="7455" firstSheet="1" activeTab="1"/>
  </bookViews>
  <sheets>
    <sheet name="תעריפים 2016" sheetId="6" state="hidden" r:id="rId1"/>
    <sheet name="תפריט" sheetId="7" r:id="rId2"/>
    <sheet name="חישוב תעריף להסכם פיתוח" sheetId="5" r:id="rId3"/>
    <sheet name="חישוב שטח בניה מותאם לרכיב קרקע" sheetId="2" r:id="rId4"/>
    <sheet name="חישוב מעבר מצפיפות נמוכה " sheetId="3" r:id="rId5"/>
  </sheets>
  <definedNames>
    <definedName name="_xlnm.Print_Area" localSheetId="4">'חישוב מעבר מצפיפות נמוכה '!$A$1:$H$31</definedName>
    <definedName name="_xlnm.Print_Area" localSheetId="3">'חישוב שטח בניה מותאם לרכיב קרקע'!$A$1:$H$35</definedName>
    <definedName name="_xlnm.Print_Area" localSheetId="2">'חישוב תעריף להסכם פיתוח'!$A$1:$K$43</definedName>
    <definedName name="_xlnm.Print_Area" localSheetId="1">תפריט!$A$1:$I$48</definedName>
    <definedName name="_xlnm.Print_Titles" localSheetId="0">'תעריפים 2016'!$1:$2</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9" i="3" l="1"/>
  <c r="B33" i="2" l="1"/>
  <c r="B27" i="2" l="1"/>
  <c r="C27" i="2"/>
  <c r="C32" i="2" s="1"/>
  <c r="B29" i="2" l="1"/>
  <c r="B31" i="2" s="1"/>
  <c r="A29" i="2"/>
  <c r="H11" i="2" l="1"/>
  <c r="C11" i="2" s="1"/>
  <c r="C25" i="3" l="1"/>
  <c r="C27" i="3" s="1"/>
  <c r="B32" i="5" l="1"/>
  <c r="B34" i="5" l="1"/>
  <c r="B36" i="5" s="1"/>
  <c r="B38" i="5" s="1"/>
  <c r="B40" i="5" s="1"/>
  <c r="F19" i="5"/>
  <c r="B42" i="5" l="1"/>
  <c r="D26" i="5" l="1"/>
  <c r="C31" i="3" l="1"/>
  <c r="B35" i="2"/>
</calcChain>
</file>

<file path=xl/sharedStrings.xml><?xml version="1.0" encoding="utf-8"?>
<sst xmlns="http://schemas.openxmlformats.org/spreadsheetml/2006/main" count="193" uniqueCount="182">
  <si>
    <t>שטח קרקע</t>
  </si>
  <si>
    <t xml:space="preserve">שטח בניה </t>
  </si>
  <si>
    <t>תוספת בניה שבהיתר</t>
  </si>
  <si>
    <t xml:space="preserve">יחס בין היטל קרקע לבנוי </t>
  </si>
  <si>
    <t xml:space="preserve">שטח בניה להפחתה במעבר לצפיפות נמוכה </t>
  </si>
  <si>
    <t xml:space="preserve">שטח בנוי לחיוב במסגרת הבקשה </t>
  </si>
  <si>
    <t>תעריף היטל קרקע ₪ למ"ר</t>
  </si>
  <si>
    <t xml:space="preserve">כמצויין בהסכם הפיתוח או לפי תב"עות עליהן חל הסכם הפיתוח </t>
  </si>
  <si>
    <t xml:space="preserve">תעריף לבניה שאינה בצפיפות נמוכה </t>
  </si>
  <si>
    <t>A</t>
  </si>
  <si>
    <t>B</t>
  </si>
  <si>
    <t>C</t>
  </si>
  <si>
    <t>a</t>
  </si>
  <si>
    <t>b</t>
  </si>
  <si>
    <t>c</t>
  </si>
  <si>
    <t>D</t>
  </si>
  <si>
    <t>E</t>
  </si>
  <si>
    <t>F</t>
  </si>
  <si>
    <t>d</t>
  </si>
  <si>
    <t>e</t>
  </si>
  <si>
    <t>f</t>
  </si>
  <si>
    <t>S</t>
  </si>
  <si>
    <t>Sb</t>
  </si>
  <si>
    <t xml:space="preserve">נוסחת חישוב </t>
  </si>
  <si>
    <t>SUM</t>
  </si>
  <si>
    <t>₪</t>
  </si>
  <si>
    <t xml:space="preserve">שדות למילוי ערכים למתחם </t>
  </si>
  <si>
    <t>מכפלה של תעריף דמי הקמה התקף לבקשה שבהיתר באחוז ההנחה שחושב</t>
  </si>
  <si>
    <t xml:space="preserve">שטח נטו לחיוב בדמי הקמה </t>
  </si>
  <si>
    <t>תאריך תשלום רכיב קרקע</t>
  </si>
  <si>
    <t>תאריך תפוגת הוראת המעבר שבסעיף 27 (ו) (2)</t>
  </si>
  <si>
    <t>תאריך תפוגת הוראת המעבר שבסעיף 27 (ו) (1)</t>
  </si>
  <si>
    <t xml:space="preserve">שם תאגיד </t>
  </si>
  <si>
    <t>תעריף דמי הקמה לפי סוג הנכס</t>
  </si>
  <si>
    <t>טור 1</t>
  </si>
  <si>
    <t>טור 2</t>
  </si>
  <si>
    <t>טור 3</t>
  </si>
  <si>
    <t>טור 4</t>
  </si>
  <si>
    <t>טור 5</t>
  </si>
  <si>
    <t>טור 6</t>
  </si>
  <si>
    <t>החברה</t>
  </si>
  <si>
    <t>תוספת לתאגיד הררי</t>
  </si>
  <si>
    <t>תוספת להשלמת יחס ערכי כינון ל- 0.5</t>
  </si>
  <si>
    <t>תוספת או הפחתה בשל עלויות מיוחדות</t>
  </si>
  <si>
    <t>תוספת לנכס הבנוי בצפיפות נמוכה</t>
  </si>
  <si>
    <t>סך הכול תעריף לנכס שאינו בנוי בצפיפות נמוכה</t>
  </si>
  <si>
    <t>סך הכול תעריף לנכס הבנוי בצפיפות נמוכה</t>
  </si>
  <si>
    <t>אל עין בע"מ</t>
  </si>
  <si>
    <t>הגיחון תאגיד המים והביוב של ירושלים בע"מ</t>
  </si>
  <si>
    <t>הרי נצרת מפעלי מים וביוב בע"מ</t>
  </si>
  <si>
    <t>התנור מים וביוב בע"מ</t>
  </si>
  <si>
    <t>יובלים אשדוד בע"מ</t>
  </si>
  <si>
    <t>יובלים בשומרון בע"מ</t>
  </si>
  <si>
    <t>ימים תאגיד המים של קריית ים בע"מ</t>
  </si>
  <si>
    <t>כפרי גליל תחתון בע"מ</t>
  </si>
  <si>
    <t>מי אביבים 2010 בע"מ</t>
  </si>
  <si>
    <t>מי אונו בע"מ</t>
  </si>
  <si>
    <t>מי אשקלון בע"מ</t>
  </si>
  <si>
    <t>מי שמש בע"מ</t>
  </si>
  <si>
    <t>מי ברק בע"מ</t>
  </si>
  <si>
    <t>מי בת ים בע"מ</t>
  </si>
  <si>
    <t>מי גבעתיים בע"מ</t>
  </si>
  <si>
    <t>מי גליל בע"מ</t>
  </si>
  <si>
    <t>מעיינות הדרום בע"מ</t>
  </si>
  <si>
    <t>מי הוד השרון בע"מ</t>
  </si>
  <si>
    <t>מי הרצליה בע"מ</t>
  </si>
  <si>
    <t>נווה מדבר בע"מ</t>
  </si>
  <si>
    <t>מי חדרה בע"מ</t>
  </si>
  <si>
    <t>מי יבנה בע"מ</t>
  </si>
  <si>
    <t>מי כרמל בע"מ</t>
  </si>
  <si>
    <t>מי לוד בע"מ</t>
  </si>
  <si>
    <t>מי מודיעין בע"מ</t>
  </si>
  <si>
    <t>מי נע חברת המים והביוב של עיריית נצרת עילית בע"מ</t>
  </si>
  <si>
    <t>מי נתניה (2003) בע"מ</t>
  </si>
  <si>
    <t>מי עירון בע"מ</t>
  </si>
  <si>
    <t>מי עכו בע"מ</t>
  </si>
  <si>
    <t>מי ציונה בע"מ</t>
  </si>
  <si>
    <t>מי קריית ביאליק בע"מ</t>
  </si>
  <si>
    <t>מי קריית גת בע"מ</t>
  </si>
  <si>
    <t>מי רהט בע"מ</t>
  </si>
  <si>
    <t>מי רחובות בע"מ</t>
  </si>
  <si>
    <t>מי רמת גן בע"מ</t>
  </si>
  <si>
    <t>מי רעננה בע"מ</t>
  </si>
  <si>
    <t>מי רקת טבריה בע"מ</t>
  </si>
  <si>
    <t>מי שבע תאגיד המים והביוב לבאר שבע בע"מ</t>
  </si>
  <si>
    <t>מי שקמה תאגיד המים והביוב בע"מ</t>
  </si>
  <si>
    <t>מי תקווה בע"מ</t>
  </si>
  <si>
    <t>מיתב החברה האזורית למים ולביוב בע"מ</t>
  </si>
  <si>
    <t>מניב ראשון בע"מ</t>
  </si>
  <si>
    <t>מעיינות אתא בע"מ</t>
  </si>
  <si>
    <t>מעינות המשולש בע"מ</t>
  </si>
  <si>
    <t>מעיינות העמקים בע"מ</t>
  </si>
  <si>
    <t>מעיינות השרון בע"מ</t>
  </si>
  <si>
    <t>מעיינות זיו בע"מ</t>
  </si>
  <si>
    <t>סובב שפרעם בע"מ</t>
  </si>
  <si>
    <t>עין אפק בע"מ</t>
  </si>
  <si>
    <t>עין הכרמים בע"מ</t>
  </si>
  <si>
    <t>עין נטפים מפעלי מים וביוב אילת בע"מ</t>
  </si>
  <si>
    <t>פלג הגליל החברה האזורית למים וביוב בע"מ</t>
  </si>
  <si>
    <t>פלגי מוצקין בע"מ</t>
  </si>
  <si>
    <t>פלגי השרון בע"מ</t>
  </si>
  <si>
    <t>שרונים מפעלי מים וביוב בע"מ</t>
  </si>
  <si>
    <t>תמ"ר תאגיד מים רמלה בע"מ</t>
  </si>
  <si>
    <t>(בחר)</t>
  </si>
  <si>
    <t xml:space="preserve">% שנקבע לגבייה מהיטל קרקע בהסכם הפיתוח </t>
  </si>
  <si>
    <t>תעריף היטל בניה ₪ למ"ר</t>
  </si>
  <si>
    <t xml:space="preserve">בגביה לכל מ"ר בניה במתחם שכלול בשטחים שהוגדרו בהסכם הפיתוח, יקבל הצרכן הנחה מתעריף דמי הקמה לפי צפיפות הבניה </t>
  </si>
  <si>
    <t>תוצאה של יכולת הגביה במתחם</t>
  </si>
  <si>
    <t xml:space="preserve">נוסחת החישוב </t>
  </si>
  <si>
    <t>% שנקבע לגבייה היטל בניה בהסכם הפיתוח</t>
  </si>
  <si>
    <t>תאריך ביצוע החישוב</t>
  </si>
  <si>
    <t xml:space="preserve">שם המתחם/הסכם פיתוח </t>
  </si>
  <si>
    <t xml:space="preserve">ביב מאסף </t>
  </si>
  <si>
    <t>ביב ציבורי</t>
  </si>
  <si>
    <t xml:space="preserve">אספקת מים </t>
  </si>
  <si>
    <t>חישוב גביה למ"ר בניה בלבד</t>
  </si>
  <si>
    <t>שטח קרקע כולל במתחמים שבהסכם הפיתוח (מ"ר)</t>
  </si>
  <si>
    <t>שטח בניה כולל במתחמים שבהסכם הפיתוח (מ"ר)</t>
  </si>
  <si>
    <t xml:space="preserve">שדה למילוי ערכים </t>
  </si>
  <si>
    <t>% הנחה מדמי הקמה במתחם שבהסכם הפיתוח</t>
  </si>
  <si>
    <t>%</t>
  </si>
  <si>
    <t>התאריך שאליו הוצמדו התעריפים בהתאם לחוקי העזר לרכיבים שנכללו בהסכם הפיתוח</t>
  </si>
  <si>
    <t>מכפלה של תעריף דמי הקמה התקף לבקשה שבהיתר באחוז ההנחה שחושב לצפיפות נמוכה</t>
  </si>
  <si>
    <t xml:space="preserve">שדות למילוי ערכים </t>
  </si>
  <si>
    <t>סוג הנכס (צפיפות נמוכה/גבוהה)</t>
  </si>
  <si>
    <t>פרטים על הבקשה/צרכן כתובת</t>
  </si>
  <si>
    <t>בנוי בצפיפות נמוכה</t>
  </si>
  <si>
    <t>שטחים ששולמו בעבר (לפי ההיתר)</t>
  </si>
  <si>
    <t>חישוב אחוז ההנחה מדמי הקמה לבקשות היתר במתחמים הכלולים בהסכם פיתוח</t>
  </si>
  <si>
    <t>כפי שמוגדר בסעיף 27 (ו) (1) בכללים</t>
  </si>
  <si>
    <t xml:space="preserve">פרטים על הבקשה/צרכן כתובת </t>
  </si>
  <si>
    <t xml:space="preserve">שטח בנוי - שטח קיים נוכחי בצפיפות נמוכה </t>
  </si>
  <si>
    <t>אחוז להפחתה בעת המעבר מצפיפות נמוכה ללא נמוכה</t>
  </si>
  <si>
    <t>תוספת בניה שהוגשה בבקשה החדשה</t>
  </si>
  <si>
    <t>לפי סעיף 12 (א) בכללים</t>
  </si>
  <si>
    <t>מספר יחידות בשטח בנוי קיים</t>
  </si>
  <si>
    <t>תוספת יחידות על השטח הבנוי</t>
  </si>
  <si>
    <t>שטח מגרש במ"ר</t>
  </si>
  <si>
    <t>חישוב שטח בעת מעבר מצפיפות נמוכה לנכס שאינו בצפיפות נמוכה (לפי יחס של 5 יחידות לדונם)</t>
  </si>
  <si>
    <t>שטח שיקוזז עבור חיוב השטח הבנוי בגין המעבר לצפיפות שאינה נמוכה</t>
  </si>
  <si>
    <t>תשלום דמי הקמה בגין תוספת הבניה</t>
  </si>
  <si>
    <t xml:space="preserve">יכולת הגביה למ"ר בנוי בלבד המותר לתאגיד על פי ההסכם </t>
  </si>
  <si>
    <t>תעריף לגביה במתחם לצפיפות שאינה נמוכה (לפני מע"מ)</t>
  </si>
  <si>
    <t>תעריף לגביה בצפיפות נמוכה במתחם (לפני מע"מ)</t>
  </si>
  <si>
    <t>מתקנים</t>
  </si>
  <si>
    <t>G</t>
  </si>
  <si>
    <t>H</t>
  </si>
  <si>
    <t>g</t>
  </si>
  <si>
    <t>h</t>
  </si>
  <si>
    <t>SUM=(A*a+B*b+C*c+D*d)*S+(E*e+F*f+G*g+H*h)*Sb</t>
  </si>
  <si>
    <t>יש לרשום את הערכים מחוק העזר צמדים למדד המחירים לצרכן שהיה בתוקף בעת חתימת הסכם הפיתוח עד לתאריך ביצוע החישוב. אין לכלול את רכיב המט"ש.</t>
  </si>
  <si>
    <t>Sd</t>
  </si>
  <si>
    <t>=SUM/Sd</t>
  </si>
  <si>
    <t>שטח בניה כולל שטחי ציבורי ובהפחתת מרתפי חניה (מ"ר)</t>
  </si>
  <si>
    <t>שטח הבניה המותאם שכולל שטחי ציבור וללא מרתפי חניה</t>
  </si>
  <si>
    <t>חישוב פוטנציאל גביה מקורי בש"ח כולל</t>
  </si>
  <si>
    <t>שטח בניה למגורים בצפיפות נמוכה שבהסכם הפיתוח (מ"ר)</t>
  </si>
  <si>
    <t>שטח הבניה שיועד בהסכם הפיתוח לבניה בצפיפות נמכה</t>
  </si>
  <si>
    <t>תעריף דמי הקמה של התאגיד כולל מע"מ</t>
  </si>
  <si>
    <t>חישוב שטח בניה מותאם בגין תשלום קודם לקרקע</t>
  </si>
  <si>
    <t xml:space="preserve">מלא ערכים מהיתר קודם - משתתף בחישוב שטח בניה מותאם </t>
  </si>
  <si>
    <t xml:space="preserve">מלא ערכים מהיתר קודם - אינו משתתף בחישוב שטח בניה מותאם  </t>
  </si>
  <si>
    <t>הפרש בין שטח התוספת לבין שטח הבניה המותאם</t>
  </si>
  <si>
    <t>דמי הקמה לתשלום</t>
  </si>
  <si>
    <t>מועד קובע - עבור 7 שנים אחורה מיום החישוב</t>
  </si>
  <si>
    <t>סימולאטור/מחשבון דמי הקמה</t>
  </si>
  <si>
    <t>הנחיות ודגשים לשימוש</t>
  </si>
  <si>
    <t>תפריט עזר:</t>
  </si>
  <si>
    <r>
      <rPr>
        <b/>
        <sz val="11"/>
        <color theme="1"/>
        <rFont val="Arial"/>
        <family val="2"/>
        <scheme val="minor"/>
      </rPr>
      <t xml:space="preserve">חישוב תעריף להסכם פיתוח -  </t>
    </r>
    <r>
      <rPr>
        <sz val="11"/>
        <color theme="1"/>
        <rFont val="Arial"/>
        <family val="2"/>
        <charset val="177"/>
        <scheme val="minor"/>
      </rPr>
      <t>מיועד לסייע לתאגידים ולגורמים מפתחים כמשמעותם בכללי דמי הקמה, המבקשים להמיר הסכם פיתוח וותיק, שאינו כולל בתוכו מנגנון התאמה למעבר לשיטת דמי הקמה, להסכם פיתוח חדש שיוגש לאישור הממונה, אשר לפיו ייגבו דמי הקמה חלקיים. לתאגידים שחל לגביהם הסכם פיתוח וותיק כאמור הותר להמשיך לגבות היטלי פיתוח לפי אות</t>
    </r>
    <r>
      <rPr>
        <sz val="11"/>
        <rFont val="Arial"/>
        <family val="2"/>
        <scheme val="minor"/>
      </rPr>
      <t>ו הסכם פיתוח עד 30.4.2016 (תקופה ארוכה יותר מחייבת אישור מאת הממונה ומותנית בכך שלא ניתן להתאים את הסכם הפיתוח לשיטת דמי ההקמה), על מנת לאפשר להם לפעול מול הגורמים המפתחים לגיבוש הסכם פיתוח עדכני המותאם לכללי דמי הקמה. הסימולאטור נועד להקל על הצדדים בגיבוש הסכם פיתוח עדכני. לשם קביעת החיוב החלקי בדמי הקמה, יש לפעול על בסיס העקרונות המפורטים בסעיף 9 (ה) בכללים.</t>
    </r>
  </si>
  <si>
    <t>לפניכם סימולטור (מחשבון) לביצוע חישובים שונים שמקורם בכללים בנושא דמי ההקמה.
הסימולטור נועד לשמש ככלי עזר בלבד, ובשום אופן אינו תחליף להפעלת שיקול דעת ולבחינה משפטית וכלכלית עצמאית היכן שהדבר נדרש מהתאגיד.
בכל מקרה בו תימצא סתירה בין הוראות הכללים לבין החישובים במחשבון, לרבות הסכום הסופי לחיוב - יגברו הוראות הכללים.
לתשומת הלב, הסימולטור נערך בהתייחס למצבים רווחים ואינו מתאים לכל מצב. יש להיזהר מפני שימוש בסימולטור במצבים שאינם מותאמים לאופן החישוב המוצג. 
הערה: הגיליונות נעולים ללא סיסמא, במטרה למנוע טעויות.</t>
  </si>
  <si>
    <t>תעריף ששולם עבור חלק המים לשטח הקרקע ממודד למועד ביצוע החישוב</t>
  </si>
  <si>
    <t>תעריף ששולם עבור חלק המים לשטח הבנוי ממודד למועד ביצוע החישוב</t>
  </si>
  <si>
    <t>תעריף ששולם עבור חלק הביוב לשטח הקרקע ממודד למועד ביצוע החישוב</t>
  </si>
  <si>
    <t>תעריף ששולם עבור חלק הביוב לשטח הבנוי ממודד למועד ביצוע החישוב</t>
  </si>
  <si>
    <t>( עבור דמי הקמה ששולמו בעבר עבור נכס בצפיפות נמוכה)</t>
  </si>
  <si>
    <t>תעריף היטל מים לרכיב קרקע*</t>
  </si>
  <si>
    <t>תעריף היטל מים לרכיב בניה*</t>
  </si>
  <si>
    <t>תעריף היטל  ביוב לרכיב קרקע*</t>
  </si>
  <si>
    <t>תעריף היטל ביוב לרכיב בניה*</t>
  </si>
  <si>
    <t>*במידה ומועד התשלום בגין רכיב המים ורכיב הביוב חויב לאותו מועד בעבר, אין צורך למדד לתאריך ביצוע החישוב.</t>
  </si>
  <si>
    <r>
      <rPr>
        <b/>
        <sz val="11"/>
        <color theme="1"/>
        <rFont val="Arial"/>
        <family val="2"/>
        <scheme val="minor"/>
      </rPr>
      <t>חישוב שטח בניה מותאם בגין תשלום קודם לקרקע</t>
    </r>
    <r>
      <rPr>
        <sz val="11"/>
        <color theme="1"/>
        <rFont val="Arial"/>
        <family val="2"/>
        <scheme val="minor"/>
      </rPr>
      <t xml:space="preserve"> - מיועד לסייע לתאגידים לחשב את שטח הבנייה המותאם שיש להפחיתו מן השטח שיחויב בדמי הקמה עקב תשלום קודם לקרקע בטרם חלפו 7 שנים מן הדרישה לתשלום דמי הקמה (סעיף 27(ו)(1) לכללי דמי הקמה). מטבע הדברים מבצע הסימולטור את הפעולה החישובית, אך אינו בודק את התקיימות התנאים לביצוע ההפחתה. יש להקפיד ולבדוק תחילה את התקיימות התנאים להפחתה מדמי הקמה לפני ביצוע החישוב (לרבות לעניין משך הזמן שחלף מאז התשלום הקודם ולעניין היותן של זכויות הבניה בתוקף בעת התשלום הקודם).</t>
    </r>
  </si>
  <si>
    <r>
      <rPr>
        <b/>
        <sz val="11"/>
        <color theme="1"/>
        <rFont val="Arial"/>
        <family val="2"/>
        <scheme val="minor"/>
      </rPr>
      <t>חישוב מעבר מצפיפות נמוכה</t>
    </r>
    <r>
      <rPr>
        <sz val="11"/>
        <color theme="1"/>
        <rFont val="Arial"/>
        <family val="2"/>
        <charset val="177"/>
        <scheme val="minor"/>
      </rPr>
      <t xml:space="preserve"> -  מיועד לשמש כלי עזר בידי תאגיד המחשב הפחתה מדמי הקמה לנכס שחויב בעבר בדמי הקמה לפי צפיפות נמוכה בגין בנייה חלקית, וכעת משלים בנייה המוציאה אותו מהגדרת "צפיפות נמוכה". מטבע הדברים מבצע הסימולטור את הפעולה החישובית, אך אינו בודק את התקיימות התנאים לביצוע ההפחתה (לרבות לעניין בחינת חלוף 7 שנים ממועד התשלום הקודם). לכן, יש להקפיד ולבדוק תחילה את התקיימות התנאים להפחתה מדמי הקמה לפני ביצוע החישוב.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</si>
</sst>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 #,##0.00_ ;_ * \-#,##0.00_ ;_ * &quot;-&quot;??_ ;_ @_ "/>
    <numFmt numFmtId="164" formatCode="_ * #,##0_ ;_ * \-#,##0_ ;_ * &quot;-&quot;??_ ;_ @_ "/>
    <numFmt numFmtId="165" formatCode="0.0%"/>
  </numFmts>
  <fonts count="21" x14ac:knownFonts="1">
    <font>
      <sz val="11"/>
      <color theme="1"/>
      <name val="Arial"/>
      <family val="2"/>
      <charset val="177"/>
      <scheme val="minor"/>
    </font>
    <font>
      <sz val="11"/>
      <color theme="1"/>
      <name val="Arial"/>
      <family val="2"/>
      <charset val="177"/>
      <scheme val="minor"/>
    </font>
    <font>
      <b/>
      <sz val="11"/>
      <color theme="1"/>
      <name val="Arial"/>
      <family val="2"/>
      <scheme val="minor"/>
    </font>
    <font>
      <b/>
      <u/>
      <sz val="16"/>
      <color theme="1"/>
      <name val="Arial"/>
      <family val="2"/>
      <scheme val="minor"/>
    </font>
    <font>
      <sz val="11"/>
      <color theme="1"/>
      <name val="Arial"/>
      <family val="2"/>
      <scheme val="minor"/>
    </font>
    <font>
      <sz val="11"/>
      <color rgb="FFFF0000"/>
      <name val="Arial"/>
      <family val="2"/>
      <charset val="177"/>
      <scheme val="minor"/>
    </font>
    <font>
      <sz val="14"/>
      <color theme="1"/>
      <name val="Arial"/>
      <family val="2"/>
      <scheme val="minor"/>
    </font>
    <font>
      <b/>
      <u/>
      <sz val="12"/>
      <color theme="1"/>
      <name val="Arial"/>
      <family val="2"/>
      <scheme val="minor"/>
    </font>
    <font>
      <b/>
      <u/>
      <sz val="11"/>
      <color theme="1"/>
      <name val="Arial"/>
      <family val="2"/>
      <scheme val="minor"/>
    </font>
    <font>
      <b/>
      <sz val="12"/>
      <color theme="1"/>
      <name val="Arial"/>
      <family val="2"/>
      <scheme val="minor"/>
    </font>
    <font>
      <sz val="12"/>
      <color theme="1"/>
      <name val="Arial"/>
      <family val="2"/>
      <scheme val="minor"/>
    </font>
    <font>
      <b/>
      <u/>
      <sz val="18"/>
      <color theme="1"/>
      <name val="Arial"/>
      <family val="2"/>
      <scheme val="minor"/>
    </font>
    <font>
      <b/>
      <u/>
      <sz val="20"/>
      <color theme="1"/>
      <name val="Arial"/>
      <family val="2"/>
      <scheme val="minor"/>
    </font>
    <font>
      <b/>
      <sz val="14"/>
      <color theme="1"/>
      <name val="Arial"/>
      <family val="2"/>
      <scheme val="minor"/>
    </font>
    <font>
      <b/>
      <sz val="16"/>
      <color theme="1"/>
      <name val="Arial"/>
      <family val="2"/>
      <scheme val="minor"/>
    </font>
    <font>
      <b/>
      <u/>
      <sz val="18"/>
      <color rgb="FF002060"/>
      <name val="Arial"/>
      <family val="2"/>
      <scheme val="minor"/>
    </font>
    <font>
      <b/>
      <u/>
      <sz val="20"/>
      <color rgb="FF002060"/>
      <name val="Arial"/>
      <family val="2"/>
      <scheme val="minor"/>
    </font>
    <font>
      <b/>
      <sz val="11"/>
      <color rgb="FFFF0000"/>
      <name val="Arial"/>
      <family val="2"/>
      <scheme val="minor"/>
    </font>
    <font>
      <sz val="11"/>
      <name val="Arial"/>
      <family val="2"/>
      <charset val="177"/>
      <scheme val="minor"/>
    </font>
    <font>
      <sz val="11"/>
      <name val="Arial"/>
      <family val="2"/>
      <scheme val="minor"/>
    </font>
    <font>
      <b/>
      <sz val="18"/>
      <color rgb="FF002060"/>
      <name val="Arial"/>
      <family val="2"/>
      <scheme val="minor"/>
    </font>
  </fonts>
  <fills count="7">
    <fill>
      <patternFill patternType="none"/>
    </fill>
    <fill>
      <patternFill patternType="gray125"/>
    </fill>
    <fill>
      <patternFill patternType="solid">
        <fgColor rgb="FFFFFF00"/>
        <bgColor indexed="64"/>
      </patternFill>
    </fill>
    <fill>
      <patternFill patternType="solid">
        <fgColor theme="9" tint="0.39997558519241921"/>
        <bgColor indexed="64"/>
      </patternFill>
    </fill>
    <fill>
      <patternFill patternType="solid">
        <fgColor rgb="FFFFC000"/>
        <bgColor indexed="64"/>
      </patternFill>
    </fill>
    <fill>
      <patternFill patternType="solid">
        <fgColor rgb="FFCCECFF"/>
        <bgColor indexed="64"/>
      </patternFill>
    </fill>
    <fill>
      <patternFill patternType="solid">
        <fgColor rgb="FF00B0F0"/>
        <bgColor indexed="64"/>
      </patternFill>
    </fill>
  </fills>
  <borders count="1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123">
    <xf numFmtId="0" fontId="0" fillId="0" borderId="0" xfId="0"/>
    <xf numFmtId="0" fontId="0" fillId="0" borderId="0" xfId="0" applyAlignment="1">
      <alignment wrapText="1"/>
    </xf>
    <xf numFmtId="43" fontId="0" fillId="0" borderId="0" xfId="0" applyNumberFormat="1"/>
    <xf numFmtId="0" fontId="0" fillId="0" borderId="0" xfId="0" applyFill="1"/>
    <xf numFmtId="0" fontId="0" fillId="0" borderId="0" xfId="0" applyAlignment="1">
      <alignment horizontal="center"/>
    </xf>
    <xf numFmtId="0" fontId="0" fillId="0" borderId="0" xfId="0" applyFill="1" applyAlignment="1">
      <alignment horizontal="center"/>
    </xf>
    <xf numFmtId="0" fontId="0" fillId="0" borderId="0" xfId="0" applyFill="1" applyBorder="1"/>
    <xf numFmtId="49" fontId="0" fillId="0" borderId="0" xfId="0" applyNumberFormat="1" applyFill="1" applyBorder="1"/>
    <xf numFmtId="0" fontId="0" fillId="0" borderId="0" xfId="0" applyAlignment="1">
      <alignment horizontal="right"/>
    </xf>
    <xf numFmtId="0" fontId="3" fillId="0" borderId="0" xfId="0" applyFont="1" applyAlignment="1">
      <alignment horizontal="center"/>
    </xf>
    <xf numFmtId="0" fontId="2" fillId="0" borderId="0" xfId="0" applyFont="1" applyAlignment="1">
      <alignment horizontal="center"/>
    </xf>
    <xf numFmtId="0" fontId="2" fillId="0" borderId="0" xfId="0" applyFont="1"/>
    <xf numFmtId="9" fontId="0" fillId="2" borderId="4" xfId="1" applyFont="1" applyFill="1" applyBorder="1" applyAlignment="1" applyProtection="1">
      <alignment horizontal="center"/>
      <protection locked="0"/>
    </xf>
    <xf numFmtId="0" fontId="4" fillId="0" borderId="0" xfId="0" applyFont="1"/>
    <xf numFmtId="14" fontId="0" fillId="0" borderId="0" xfId="0" applyNumberFormat="1"/>
    <xf numFmtId="0" fontId="3" fillId="0" borderId="0" xfId="0" applyFont="1" applyAlignment="1">
      <alignment horizontal="center"/>
    </xf>
    <xf numFmtId="0" fontId="3" fillId="0" borderId="0" xfId="0" applyFont="1" applyAlignment="1">
      <alignment horizontal="center"/>
    </xf>
    <xf numFmtId="0" fontId="6" fillId="0" borderId="0" xfId="0" applyFont="1"/>
    <xf numFmtId="0" fontId="8" fillId="0" borderId="0" xfId="0" applyFont="1" applyAlignment="1">
      <alignment horizontal="center"/>
    </xf>
    <xf numFmtId="0" fontId="3" fillId="0" borderId="0" xfId="0" applyFont="1" applyAlignment="1">
      <alignment horizontal="center" wrapText="1"/>
    </xf>
    <xf numFmtId="0" fontId="9" fillId="0" borderId="0" xfId="0" applyFont="1" applyAlignment="1">
      <alignment horizontal="right" wrapText="1"/>
    </xf>
    <xf numFmtId="0" fontId="8" fillId="0" borderId="0" xfId="0" applyFont="1" applyAlignment="1"/>
    <xf numFmtId="0" fontId="0" fillId="0" borderId="0" xfId="0" applyBorder="1"/>
    <xf numFmtId="0" fontId="0" fillId="2" borderId="6" xfId="0" applyFill="1" applyBorder="1"/>
    <xf numFmtId="0" fontId="3" fillId="0" borderId="0" xfId="0" applyFont="1" applyFill="1" applyBorder="1" applyAlignment="1">
      <alignment horizontal="center"/>
    </xf>
    <xf numFmtId="0" fontId="2" fillId="0" borderId="0" xfId="0" applyFont="1" applyFill="1" applyBorder="1" applyAlignment="1">
      <alignment horizontal="right" wrapText="1"/>
    </xf>
    <xf numFmtId="0" fontId="3" fillId="0" borderId="0" xfId="0" applyFont="1" applyFill="1" applyBorder="1" applyAlignment="1">
      <alignment horizontal="center" wrapText="1"/>
    </xf>
    <xf numFmtId="0" fontId="5" fillId="0" borderId="0" xfId="0" applyFont="1" applyFill="1"/>
    <xf numFmtId="0" fontId="8" fillId="0" borderId="0" xfId="0" applyFont="1"/>
    <xf numFmtId="0" fontId="0" fillId="2" borderId="6" xfId="0" applyFill="1" applyBorder="1" applyProtection="1"/>
    <xf numFmtId="0" fontId="2" fillId="0" borderId="5" xfId="0" applyFont="1" applyBorder="1"/>
    <xf numFmtId="0" fontId="3" fillId="0" borderId="0" xfId="0" applyFont="1" applyAlignment="1"/>
    <xf numFmtId="0" fontId="10" fillId="0" borderId="0" xfId="0" applyFont="1"/>
    <xf numFmtId="0" fontId="10" fillId="0" borderId="0" xfId="0" applyFont="1" applyFill="1" applyBorder="1"/>
    <xf numFmtId="0" fontId="10" fillId="2" borderId="1" xfId="0" applyFont="1" applyFill="1" applyBorder="1" applyProtection="1"/>
    <xf numFmtId="0" fontId="9" fillId="0" borderId="0" xfId="0" applyFont="1"/>
    <xf numFmtId="0" fontId="9" fillId="2" borderId="4" xfId="0" applyFont="1" applyFill="1" applyBorder="1" applyAlignment="1" applyProtection="1">
      <alignment horizontal="center"/>
      <protection locked="0"/>
    </xf>
    <xf numFmtId="9" fontId="9" fillId="3" borderId="4" xfId="1" applyNumberFormat="1" applyFont="1" applyFill="1" applyBorder="1" applyAlignment="1">
      <alignment horizontal="center"/>
    </xf>
    <xf numFmtId="0" fontId="9" fillId="3" borderId="4" xfId="0" applyFont="1" applyFill="1" applyBorder="1" applyAlignment="1">
      <alignment horizontal="center"/>
    </xf>
    <xf numFmtId="0" fontId="9" fillId="0" borderId="0" xfId="0" applyFont="1" applyFill="1"/>
    <xf numFmtId="0" fontId="4" fillId="0" borderId="0" xfId="0" applyFont="1" applyBorder="1"/>
    <xf numFmtId="0" fontId="3" fillId="0" borderId="0" xfId="0" applyFont="1" applyFill="1" applyBorder="1" applyAlignment="1">
      <alignment horizontal="center" vertical="center"/>
    </xf>
    <xf numFmtId="0" fontId="0" fillId="0" borderId="0" xfId="0" applyAlignment="1">
      <alignment vertical="center"/>
    </xf>
    <xf numFmtId="0" fontId="10" fillId="0" borderId="0" xfId="0" applyFont="1" applyAlignment="1">
      <alignment vertical="center" wrapText="1"/>
    </xf>
    <xf numFmtId="0" fontId="10" fillId="0" borderId="0" xfId="0" applyFont="1" applyAlignment="1">
      <alignment vertical="center"/>
    </xf>
    <xf numFmtId="0" fontId="9" fillId="0" borderId="0" xfId="0" applyFont="1" applyAlignment="1">
      <alignment vertical="center"/>
    </xf>
    <xf numFmtId="0" fontId="0" fillId="0" borderId="0" xfId="0" applyAlignment="1"/>
    <xf numFmtId="0" fontId="9" fillId="0" borderId="0" xfId="0" applyFont="1" applyAlignment="1">
      <alignment horizontal="right" vertical="center" wrapText="1" readingOrder="2"/>
    </xf>
    <xf numFmtId="43" fontId="2" fillId="3" borderId="4" xfId="2" applyFont="1" applyFill="1" applyBorder="1" applyAlignment="1">
      <alignment horizontal="center"/>
    </xf>
    <xf numFmtId="164" fontId="2" fillId="3" borderId="4" xfId="2" applyNumberFormat="1" applyFont="1" applyFill="1" applyBorder="1" applyAlignment="1">
      <alignment horizontal="center"/>
    </xf>
    <xf numFmtId="0" fontId="7" fillId="0" borderId="0" xfId="0" applyFont="1" applyAlignment="1">
      <alignment vertical="center" wrapText="1"/>
    </xf>
    <xf numFmtId="0" fontId="7" fillId="0" borderId="0" xfId="0" applyFont="1" applyAlignment="1">
      <alignment vertical="center"/>
    </xf>
    <xf numFmtId="164" fontId="2" fillId="2" borderId="4" xfId="2" applyNumberFormat="1" applyFont="1" applyFill="1" applyBorder="1" applyAlignment="1" applyProtection="1">
      <alignment horizontal="center"/>
      <protection locked="0"/>
    </xf>
    <xf numFmtId="165" fontId="2" fillId="3" borderId="4" xfId="1" applyNumberFormat="1" applyFont="1" applyFill="1" applyBorder="1" applyAlignment="1">
      <alignment horizontal="center"/>
    </xf>
    <xf numFmtId="0" fontId="13" fillId="0" borderId="0" xfId="0" applyFont="1" applyAlignment="1">
      <alignment horizontal="right" vertical="center" wrapText="1"/>
    </xf>
    <xf numFmtId="43" fontId="0" fillId="2" borderId="4" xfId="2" applyFont="1" applyFill="1" applyBorder="1" applyAlignment="1" applyProtection="1">
      <alignment horizontal="center"/>
      <protection locked="0"/>
    </xf>
    <xf numFmtId="0" fontId="9" fillId="0" borderId="0" xfId="0" applyFont="1" applyAlignment="1">
      <alignment horizontal="right" vertical="center" readingOrder="2"/>
    </xf>
    <xf numFmtId="0" fontId="13" fillId="0" borderId="0" xfId="0" applyFont="1" applyBorder="1" applyAlignment="1">
      <alignment vertical="center"/>
    </xf>
    <xf numFmtId="43" fontId="14" fillId="4" borderId="4" xfId="2" applyFont="1" applyFill="1" applyBorder="1" applyAlignment="1">
      <alignment horizontal="center"/>
    </xf>
    <xf numFmtId="0" fontId="0" fillId="0" borderId="10" xfId="0" applyBorder="1"/>
    <xf numFmtId="0" fontId="0" fillId="0" borderId="11" xfId="0" applyBorder="1"/>
    <xf numFmtId="14" fontId="0" fillId="0" borderId="12" xfId="0" applyNumberFormat="1" applyBorder="1"/>
    <xf numFmtId="0" fontId="0" fillId="0" borderId="7" xfId="0" applyBorder="1"/>
    <xf numFmtId="14" fontId="0" fillId="0" borderId="13" xfId="0" applyNumberFormat="1" applyBorder="1"/>
    <xf numFmtId="0" fontId="0" fillId="0" borderId="14" xfId="0" applyBorder="1"/>
    <xf numFmtId="0" fontId="0" fillId="0" borderId="15" xfId="0" applyBorder="1"/>
    <xf numFmtId="14" fontId="0" fillId="0" borderId="16" xfId="0" applyNumberFormat="1" applyBorder="1"/>
    <xf numFmtId="43" fontId="2" fillId="0" borderId="0" xfId="2" applyFont="1" applyAlignment="1">
      <alignment horizontal="center"/>
    </xf>
    <xf numFmtId="0" fontId="9" fillId="0" borderId="0" xfId="0" applyFont="1" applyBorder="1"/>
    <xf numFmtId="0" fontId="7" fillId="0" borderId="0" xfId="0" applyFont="1"/>
    <xf numFmtId="0" fontId="10" fillId="0" borderId="0" xfId="0" applyFont="1" applyAlignment="1">
      <alignment horizontal="center"/>
    </xf>
    <xf numFmtId="0" fontId="2" fillId="0" borderId="0" xfId="0" applyFont="1" applyBorder="1"/>
    <xf numFmtId="0" fontId="2" fillId="0" borderId="0"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1" xfId="0" applyFont="1" applyBorder="1" applyAlignment="1">
      <alignment horizontal="right"/>
    </xf>
    <xf numFmtId="0" fontId="12" fillId="0" borderId="0" xfId="0" applyFont="1" applyAlignment="1"/>
    <xf numFmtId="14" fontId="2" fillId="2" borderId="4" xfId="0" applyNumberFormat="1" applyFont="1" applyFill="1" applyBorder="1" applyProtection="1">
      <protection locked="0"/>
    </xf>
    <xf numFmtId="43" fontId="2" fillId="2" borderId="4" xfId="2" applyFont="1" applyFill="1" applyBorder="1" applyAlignment="1" applyProtection="1">
      <alignment horizontal="center"/>
      <protection locked="0"/>
    </xf>
    <xf numFmtId="164" fontId="0" fillId="0" borderId="0" xfId="2" applyNumberFormat="1" applyFont="1" applyAlignment="1">
      <alignment horizontal="right"/>
    </xf>
    <xf numFmtId="0" fontId="0" fillId="0" borderId="0" xfId="0" applyAlignment="1">
      <alignment horizontal="center" vertical="top" wrapText="1"/>
    </xf>
    <xf numFmtId="0" fontId="0" fillId="0" borderId="4" xfId="0" applyBorder="1"/>
    <xf numFmtId="0" fontId="0" fillId="0" borderId="4" xfId="0" applyBorder="1" applyAlignment="1">
      <alignment horizontal="center" vertical="top" wrapText="1"/>
    </xf>
    <xf numFmtId="43" fontId="0" fillId="0" borderId="4" xfId="0" applyNumberFormat="1" applyBorder="1"/>
    <xf numFmtId="0" fontId="0" fillId="0" borderId="4" xfId="0" applyBorder="1" applyAlignment="1">
      <alignment horizontal="center"/>
    </xf>
    <xf numFmtId="0" fontId="0" fillId="5" borderId="0" xfId="0" applyFill="1" applyBorder="1"/>
    <xf numFmtId="0" fontId="16" fillId="5" borderId="0" xfId="0" applyFont="1" applyFill="1" applyBorder="1" applyAlignment="1">
      <alignment horizontal="center"/>
    </xf>
    <xf numFmtId="0" fontId="2" fillId="6" borderId="5" xfId="0" applyFont="1" applyFill="1" applyBorder="1"/>
    <xf numFmtId="0" fontId="0" fillId="6" borderId="2" xfId="0" applyFill="1" applyBorder="1"/>
    <xf numFmtId="49" fontId="2" fillId="6" borderId="3" xfId="0" applyNumberFormat="1" applyFont="1" applyFill="1" applyBorder="1"/>
    <xf numFmtId="9" fontId="17" fillId="0" borderId="0" xfId="1" applyFont="1" applyFill="1" applyAlignment="1">
      <alignment horizontal="center"/>
    </xf>
    <xf numFmtId="0" fontId="0" fillId="5" borderId="0" xfId="0" applyFill="1" applyBorder="1" applyAlignment="1">
      <alignment wrapText="1"/>
    </xf>
    <xf numFmtId="0" fontId="0" fillId="5" borderId="0" xfId="0" applyFill="1" applyBorder="1" applyAlignment="1">
      <alignment horizontal="right" wrapText="1"/>
    </xf>
    <xf numFmtId="0" fontId="0" fillId="5" borderId="0" xfId="0" applyFill="1" applyBorder="1" applyAlignment="1">
      <alignment vertical="top" wrapText="1"/>
    </xf>
    <xf numFmtId="0" fontId="15" fillId="5" borderId="0" xfId="0" applyFont="1" applyFill="1" applyBorder="1" applyAlignment="1">
      <alignment horizontal="center"/>
    </xf>
    <xf numFmtId="0" fontId="3" fillId="0" borderId="0" xfId="0" applyFont="1" applyAlignment="1">
      <alignment horizontal="center"/>
    </xf>
    <xf numFmtId="0" fontId="17" fillId="0" borderId="0" xfId="0" applyFont="1"/>
    <xf numFmtId="0" fontId="10" fillId="0" borderId="0" xfId="0" applyFont="1" applyAlignment="1">
      <alignment horizontal="right" readingOrder="2"/>
    </xf>
    <xf numFmtId="0" fontId="20" fillId="5" borderId="0" xfId="0" applyFont="1" applyFill="1" applyBorder="1" applyAlignment="1">
      <alignment horizontal="center"/>
    </xf>
    <xf numFmtId="0" fontId="4" fillId="5" borderId="0" xfId="0" applyFont="1" applyFill="1" applyBorder="1" applyAlignment="1">
      <alignment horizontal="right" vertical="top" wrapText="1"/>
    </xf>
    <xf numFmtId="0" fontId="0" fillId="5" borderId="0" xfId="0" applyFill="1" applyBorder="1" applyAlignment="1">
      <alignment horizontal="right" vertical="top" wrapText="1"/>
    </xf>
    <xf numFmtId="0" fontId="18" fillId="5" borderId="0" xfId="0" applyFont="1" applyFill="1" applyBorder="1" applyAlignment="1">
      <alignment horizontal="right" vertical="top" wrapText="1"/>
    </xf>
    <xf numFmtId="0" fontId="15" fillId="5" borderId="0" xfId="0" applyFont="1" applyFill="1" applyBorder="1" applyAlignment="1">
      <alignment horizontal="center"/>
    </xf>
    <xf numFmtId="0" fontId="4" fillId="5" borderId="0" xfId="0" applyFont="1" applyFill="1" applyBorder="1" applyAlignment="1">
      <alignment horizontal="right" vertical="top" wrapText="1" readingOrder="2"/>
    </xf>
    <xf numFmtId="0" fontId="0" fillId="5" borderId="0" xfId="0" applyFill="1" applyBorder="1" applyAlignment="1">
      <alignment horizontal="right" vertical="top" wrapText="1" readingOrder="2"/>
    </xf>
    <xf numFmtId="0" fontId="0" fillId="0" borderId="0" xfId="0" applyAlignment="1">
      <alignment horizontal="right" vertical="top" wrapText="1"/>
    </xf>
    <xf numFmtId="0" fontId="12" fillId="0" borderId="0" xfId="0" applyFont="1" applyAlignment="1">
      <alignment horizontal="center"/>
    </xf>
    <xf numFmtId="14" fontId="9" fillId="2" borderId="6" xfId="0" applyNumberFormat="1" applyFont="1" applyFill="1" applyBorder="1" applyAlignment="1" applyProtection="1">
      <alignment horizontal="center"/>
      <protection locked="0"/>
    </xf>
    <xf numFmtId="0" fontId="9" fillId="2" borderId="8" xfId="0" applyFont="1" applyFill="1" applyBorder="1" applyAlignment="1" applyProtection="1">
      <alignment horizontal="center"/>
      <protection locked="0"/>
    </xf>
    <xf numFmtId="0" fontId="9" fillId="0" borderId="6" xfId="0" applyFont="1" applyBorder="1" applyAlignment="1">
      <alignment horizontal="center"/>
    </xf>
    <xf numFmtId="0" fontId="9" fillId="0" borderId="8" xfId="0" applyFont="1" applyBorder="1" applyAlignment="1">
      <alignment horizontal="center"/>
    </xf>
    <xf numFmtId="0" fontId="0" fillId="2" borderId="6" xfId="0" applyFill="1" applyBorder="1" applyAlignment="1" applyProtection="1">
      <alignment horizontal="center"/>
      <protection locked="0"/>
    </xf>
    <xf numFmtId="0" fontId="0" fillId="2" borderId="9" xfId="0" applyFill="1" applyBorder="1" applyAlignment="1" applyProtection="1">
      <alignment horizontal="center"/>
      <protection locked="0"/>
    </xf>
    <xf numFmtId="0" fontId="0" fillId="2" borderId="8" xfId="0" applyFill="1" applyBorder="1" applyAlignment="1" applyProtection="1">
      <alignment horizontal="center"/>
      <protection locked="0"/>
    </xf>
    <xf numFmtId="0" fontId="2" fillId="2" borderId="6" xfId="0" applyFont="1" applyFill="1" applyBorder="1" applyAlignment="1" applyProtection="1">
      <alignment horizontal="right"/>
      <protection locked="0"/>
    </xf>
    <xf numFmtId="0" fontId="2" fillId="2" borderId="9" xfId="0" applyFont="1" applyFill="1" applyBorder="1" applyAlignment="1" applyProtection="1">
      <alignment horizontal="right"/>
      <protection locked="0"/>
    </xf>
    <xf numFmtId="0" fontId="2" fillId="2" borderId="8" xfId="0" applyFont="1" applyFill="1" applyBorder="1" applyAlignment="1" applyProtection="1">
      <alignment horizontal="right"/>
      <protection locked="0"/>
    </xf>
    <xf numFmtId="0" fontId="11" fillId="0" borderId="0" xfId="0" applyFont="1" applyAlignment="1">
      <alignment horizontal="center"/>
    </xf>
    <xf numFmtId="0" fontId="5" fillId="0" borderId="0" xfId="0" applyFont="1" applyBorder="1" applyAlignment="1">
      <alignment horizontal="right" vertical="top" wrapText="1"/>
    </xf>
    <xf numFmtId="0" fontId="3" fillId="0" borderId="0" xfId="0" applyFont="1" applyAlignment="1">
      <alignment horizontal="center"/>
    </xf>
    <xf numFmtId="0" fontId="10" fillId="2" borderId="1" xfId="0" applyFont="1" applyFill="1" applyBorder="1" applyAlignment="1" applyProtection="1">
      <alignment horizontal="center"/>
      <protection locked="0"/>
    </xf>
    <xf numFmtId="0" fontId="10" fillId="2" borderId="2" xfId="0" applyFont="1" applyFill="1" applyBorder="1" applyAlignment="1" applyProtection="1">
      <alignment horizontal="center"/>
      <protection locked="0"/>
    </xf>
    <xf numFmtId="0" fontId="10" fillId="2" borderId="3" xfId="0" applyFont="1" applyFill="1" applyBorder="1" applyAlignment="1" applyProtection="1">
      <alignment horizontal="center"/>
      <protection locked="0"/>
    </xf>
  </cellXfs>
  <cellStyles count="3">
    <cellStyle name="Comma" xfId="2" builtinId="3"/>
    <cellStyle name="Normal" xfId="0" builtinId="0"/>
    <cellStyle name="Percent" xfId="1" builtinId="5"/>
  </cellStyles>
  <dxfs count="0"/>
  <tableStyles count="0" defaultTableStyle="TableStyleMedium2" defaultPivotStyle="PivotStyleLight16"/>
  <colors>
    <mruColors>
      <color rgb="FFCCECFF"/>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hyperlink" Target="#'&#1495;&#1497;&#1513;&#1493;&#1489; &#1514;&#1506;&#1512;&#1497;&#1507; &#1500;&#1492;&#1505;&#1499;&#1501; &#1508;&#1497;&#1514;&#1493;&#1495;'!B5"/><Relationship Id="rId1" Type="http://schemas.openxmlformats.org/officeDocument/2006/relationships/image" Target="../media/image1.png"/><Relationship Id="rId5" Type="http://schemas.openxmlformats.org/officeDocument/2006/relationships/hyperlink" Target="#'&#1495;&#1497;&#1513;&#1493;&#1489; &#1502;&#1506;&#1489;&#1512; &#1502;&#1510;&#1508;&#1497;&#1508;&#1493;&#1514; &#1504;&#1502;&#1493;&#1499;&#1492; '!B8"/><Relationship Id="rId4" Type="http://schemas.openxmlformats.org/officeDocument/2006/relationships/hyperlink" Target="#'&#1495;&#1497;&#1513;&#1493;&#1489; &#1513;&#1496;&#1495; &#1489;&#1504;&#1497;&#1492; &#1502;&#1493;&#1514;&#1488;&#1501; &#1500;&#1512;&#1499;&#1497;&#1489; &#1511;&#1512;&#1511;&#1506;'!A1"/></Relationships>
</file>

<file path=xl/drawings/_rels/drawing2.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hyperlink" Target="#&#1514;&#1508;&#1512;&#1497;&#1496;!B5"/><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hyperlink" Target="#&#1514;&#1508;&#1512;&#1497;&#1496;!B5"/><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hyperlink" Target="#&#1514;&#1508;&#1512;&#1497;&#1496;!B5"/><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6</xdr:col>
      <xdr:colOff>289891</xdr:colOff>
      <xdr:row>9</xdr:row>
      <xdr:rowOff>70124</xdr:rowOff>
    </xdr:from>
    <xdr:to>
      <xdr:col>9</xdr:col>
      <xdr:colOff>3864</xdr:colOff>
      <xdr:row>17</xdr:row>
      <xdr:rowOff>107672</xdr:rowOff>
    </xdr:to>
    <xdr:pic>
      <xdr:nvPicPr>
        <xdr:cNvPr id="2" name="תמונה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257096680" y="1759776"/>
          <a:ext cx="1776342" cy="1495287"/>
        </a:xfrm>
        <a:prstGeom prst="rect">
          <a:avLst/>
        </a:prstGeom>
      </xdr:spPr>
    </xdr:pic>
    <xdr:clientData/>
  </xdr:twoCellAnchor>
  <xdr:twoCellAnchor>
    <xdr:from>
      <xdr:col>0</xdr:col>
      <xdr:colOff>266700</xdr:colOff>
      <xdr:row>19</xdr:row>
      <xdr:rowOff>104775</xdr:rowOff>
    </xdr:from>
    <xdr:to>
      <xdr:col>8</xdr:col>
      <xdr:colOff>190500</xdr:colOff>
      <xdr:row>21</xdr:row>
      <xdr:rowOff>38100</xdr:rowOff>
    </xdr:to>
    <xdr:sp macro="" textlink="">
      <xdr:nvSpPr>
        <xdr:cNvPr id="3" name="TextBox 2">
          <a:hlinkClick xmlns:r="http://schemas.openxmlformats.org/officeDocument/2006/relationships" r:id="rId2"/>
        </xdr:cNvPr>
        <xdr:cNvSpPr txBox="1"/>
      </xdr:nvSpPr>
      <xdr:spPr>
        <a:xfrm>
          <a:off x="11257597500" y="2920862"/>
          <a:ext cx="5075583" cy="297760"/>
        </a:xfrm>
        <a:prstGeom prst="rect">
          <a:avLst/>
        </a:prstGeom>
        <a:blipFill>
          <a:blip xmlns:r="http://schemas.openxmlformats.org/officeDocument/2006/relationships" r:embed="rId3"/>
          <a:tile tx="0" ty="0" sx="100000" sy="100000" flip="none" algn="tl"/>
        </a:blip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ctr" rtl="1"/>
          <a:r>
            <a:rPr lang="he-IL" sz="1600" b="1">
              <a:solidFill>
                <a:srgbClr val="0070C0"/>
              </a:solidFill>
            </a:rPr>
            <a:t>חישוב תעריף להסכם פיתוח</a:t>
          </a:r>
        </a:p>
      </xdr:txBody>
    </xdr:sp>
    <xdr:clientData/>
  </xdr:twoCellAnchor>
  <xdr:twoCellAnchor>
    <xdr:from>
      <xdr:col>0</xdr:col>
      <xdr:colOff>276225</xdr:colOff>
      <xdr:row>22</xdr:row>
      <xdr:rowOff>57150</xdr:rowOff>
    </xdr:from>
    <xdr:to>
      <xdr:col>8</xdr:col>
      <xdr:colOff>207065</xdr:colOff>
      <xdr:row>23</xdr:row>
      <xdr:rowOff>171450</xdr:rowOff>
    </xdr:to>
    <xdr:sp macro="" textlink="">
      <xdr:nvSpPr>
        <xdr:cNvPr id="4" name="TextBox 3">
          <a:hlinkClick xmlns:r="http://schemas.openxmlformats.org/officeDocument/2006/relationships" r:id="rId4"/>
        </xdr:cNvPr>
        <xdr:cNvSpPr txBox="1"/>
      </xdr:nvSpPr>
      <xdr:spPr>
        <a:xfrm>
          <a:off x="11257580935" y="3419889"/>
          <a:ext cx="5082623" cy="296518"/>
        </a:xfrm>
        <a:prstGeom prst="rect">
          <a:avLst/>
        </a:prstGeom>
        <a:blipFill>
          <a:blip xmlns:r="http://schemas.openxmlformats.org/officeDocument/2006/relationships" r:embed="rId3"/>
          <a:tile tx="0" ty="0" sx="100000" sy="100000" flip="none" algn="tl"/>
        </a:blip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ctr" rtl="1"/>
          <a:r>
            <a:rPr lang="he-IL" sz="1600" b="1">
              <a:solidFill>
                <a:srgbClr val="0070C0"/>
              </a:solidFill>
            </a:rPr>
            <a:t>חישוב שטח בניה מותאם בגין תשלום קודם לקרקע</a:t>
          </a:r>
        </a:p>
      </xdr:txBody>
    </xdr:sp>
    <xdr:clientData/>
  </xdr:twoCellAnchor>
  <xdr:twoCellAnchor>
    <xdr:from>
      <xdr:col>0</xdr:col>
      <xdr:colOff>295275</xdr:colOff>
      <xdr:row>24</xdr:row>
      <xdr:rowOff>152400</xdr:rowOff>
    </xdr:from>
    <xdr:to>
      <xdr:col>8</xdr:col>
      <xdr:colOff>223630</xdr:colOff>
      <xdr:row>26</xdr:row>
      <xdr:rowOff>85725</xdr:rowOff>
    </xdr:to>
    <xdr:sp macro="" textlink="">
      <xdr:nvSpPr>
        <xdr:cNvPr id="5" name="TextBox 4">
          <a:hlinkClick xmlns:r="http://schemas.openxmlformats.org/officeDocument/2006/relationships" r:id="rId5"/>
        </xdr:cNvPr>
        <xdr:cNvSpPr txBox="1"/>
      </xdr:nvSpPr>
      <xdr:spPr>
        <a:xfrm>
          <a:off x="11257564370" y="3879574"/>
          <a:ext cx="5080138" cy="297760"/>
        </a:xfrm>
        <a:prstGeom prst="rect">
          <a:avLst/>
        </a:prstGeom>
        <a:blipFill>
          <a:blip xmlns:r="http://schemas.openxmlformats.org/officeDocument/2006/relationships" r:embed="rId3"/>
          <a:tile tx="0" ty="0" sx="100000" sy="100000" flip="none" algn="tl"/>
        </a:blip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ctr" rtl="1"/>
          <a:r>
            <a:rPr lang="he-IL" sz="1600" b="1">
              <a:solidFill>
                <a:srgbClr val="0070C0"/>
              </a:solidFill>
            </a:rPr>
            <a:t>חישוב מעבר מצפיפות נמוכה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135404</xdr:colOff>
      <xdr:row>1</xdr:row>
      <xdr:rowOff>2</xdr:rowOff>
    </xdr:from>
    <xdr:to>
      <xdr:col>10</xdr:col>
      <xdr:colOff>668727</xdr:colOff>
      <xdr:row>8</xdr:row>
      <xdr:rowOff>196992</xdr:rowOff>
    </xdr:to>
    <xdr:pic>
      <xdr:nvPicPr>
        <xdr:cNvPr id="2" name="תמונה 1"/>
        <xdr:cNvPicPr>
          <a:picLocks noChangeAspect="1"/>
        </xdr:cNvPicPr>
      </xdr:nvPicPr>
      <xdr:blipFill>
        <a:blip xmlns:r="http://schemas.openxmlformats.org/officeDocument/2006/relationships" r:embed="rId1"/>
        <a:stretch>
          <a:fillRect/>
        </a:stretch>
      </xdr:blipFill>
      <xdr:spPr>
        <a:xfrm>
          <a:off x="11177347398" y="333377"/>
          <a:ext cx="2104948" cy="1847990"/>
        </a:xfrm>
        <a:prstGeom prst="rect">
          <a:avLst/>
        </a:prstGeom>
      </xdr:spPr>
    </xdr:pic>
    <xdr:clientData/>
  </xdr:twoCellAnchor>
  <xdr:twoCellAnchor>
    <xdr:from>
      <xdr:col>11</xdr:col>
      <xdr:colOff>47625</xdr:colOff>
      <xdr:row>0</xdr:row>
      <xdr:rowOff>31750</xdr:rowOff>
    </xdr:from>
    <xdr:to>
      <xdr:col>12</xdr:col>
      <xdr:colOff>321301</xdr:colOff>
      <xdr:row>2</xdr:row>
      <xdr:rowOff>115047</xdr:rowOff>
    </xdr:to>
    <xdr:sp macro="" textlink="">
      <xdr:nvSpPr>
        <xdr:cNvPr id="3" name="TextBox 2">
          <a:hlinkClick xmlns:r="http://schemas.openxmlformats.org/officeDocument/2006/relationships" r:id="rId2"/>
        </xdr:cNvPr>
        <xdr:cNvSpPr txBox="1"/>
      </xdr:nvSpPr>
      <xdr:spPr>
        <a:xfrm>
          <a:off x="11176329574" y="31750"/>
          <a:ext cx="956301" cy="591297"/>
        </a:xfrm>
        <a:prstGeom prst="rect">
          <a:avLst/>
        </a:prstGeom>
        <a:blipFill>
          <a:blip xmlns:r="http://schemas.openxmlformats.org/officeDocument/2006/relationships" r:embed="rId3"/>
          <a:tile tx="0" ty="0" sx="100000" sy="100000" flip="none" algn="tl"/>
        </a:blip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ctr" rtl="1"/>
          <a:r>
            <a:rPr lang="he-IL" sz="1600" b="1">
              <a:solidFill>
                <a:srgbClr val="0070C0"/>
              </a:solidFill>
            </a:rPr>
            <a:t>חזרה לתפריט</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206375</xdr:colOff>
      <xdr:row>25</xdr:row>
      <xdr:rowOff>22225</xdr:rowOff>
    </xdr:from>
    <xdr:to>
      <xdr:col>7</xdr:col>
      <xdr:colOff>812536</xdr:colOff>
      <xdr:row>34</xdr:row>
      <xdr:rowOff>66442</xdr:rowOff>
    </xdr:to>
    <xdr:pic>
      <xdr:nvPicPr>
        <xdr:cNvPr id="2" name="תמונה 1"/>
        <xdr:cNvPicPr>
          <a:picLocks noChangeAspect="1"/>
        </xdr:cNvPicPr>
      </xdr:nvPicPr>
      <xdr:blipFill>
        <a:blip xmlns:r="http://schemas.openxmlformats.org/officeDocument/2006/relationships" r:embed="rId1"/>
        <a:stretch>
          <a:fillRect/>
        </a:stretch>
      </xdr:blipFill>
      <xdr:spPr>
        <a:xfrm>
          <a:off x="11178505339" y="5133975"/>
          <a:ext cx="2114286" cy="1860317"/>
        </a:xfrm>
        <a:prstGeom prst="rect">
          <a:avLst/>
        </a:prstGeom>
      </xdr:spPr>
    </xdr:pic>
    <xdr:clientData/>
  </xdr:twoCellAnchor>
  <xdr:twoCellAnchor>
    <xdr:from>
      <xdr:col>8</xdr:col>
      <xdr:colOff>15875</xdr:colOff>
      <xdr:row>0</xdr:row>
      <xdr:rowOff>0</xdr:rowOff>
    </xdr:from>
    <xdr:to>
      <xdr:col>9</xdr:col>
      <xdr:colOff>321301</xdr:colOff>
      <xdr:row>2</xdr:row>
      <xdr:rowOff>99172</xdr:rowOff>
    </xdr:to>
    <xdr:sp macro="" textlink="">
      <xdr:nvSpPr>
        <xdr:cNvPr id="3" name="TextBox 2">
          <a:hlinkClick xmlns:r="http://schemas.openxmlformats.org/officeDocument/2006/relationships" r:id="rId2"/>
        </xdr:cNvPr>
        <xdr:cNvSpPr txBox="1"/>
      </xdr:nvSpPr>
      <xdr:spPr>
        <a:xfrm>
          <a:off x="11177313824" y="0"/>
          <a:ext cx="956301" cy="591297"/>
        </a:xfrm>
        <a:prstGeom prst="rect">
          <a:avLst/>
        </a:prstGeom>
        <a:blipFill>
          <a:blip xmlns:r="http://schemas.openxmlformats.org/officeDocument/2006/relationships" r:embed="rId3"/>
          <a:tile tx="0" ty="0" sx="100000" sy="100000" flip="none" algn="tl"/>
        </a:blip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ctr" rtl="1"/>
          <a:r>
            <a:rPr lang="he-IL" sz="1600" b="1">
              <a:solidFill>
                <a:srgbClr val="0070C0"/>
              </a:solidFill>
            </a:rPr>
            <a:t>חזרה לתפריט</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488950</xdr:colOff>
      <xdr:row>13</xdr:row>
      <xdr:rowOff>73025</xdr:rowOff>
    </xdr:from>
    <xdr:to>
      <xdr:col>7</xdr:col>
      <xdr:colOff>650611</xdr:colOff>
      <xdr:row>22</xdr:row>
      <xdr:rowOff>139467</xdr:rowOff>
    </xdr:to>
    <xdr:pic>
      <xdr:nvPicPr>
        <xdr:cNvPr id="2" name="תמונה 1"/>
        <xdr:cNvPicPr>
          <a:picLocks noChangeAspect="1"/>
        </xdr:cNvPicPr>
      </xdr:nvPicPr>
      <xdr:blipFill>
        <a:blip xmlns:r="http://schemas.openxmlformats.org/officeDocument/2006/relationships" r:embed="rId1"/>
        <a:stretch>
          <a:fillRect/>
        </a:stretch>
      </xdr:blipFill>
      <xdr:spPr>
        <a:xfrm>
          <a:off x="11178699014" y="2628900"/>
          <a:ext cx="2114286" cy="1923817"/>
        </a:xfrm>
        <a:prstGeom prst="rect">
          <a:avLst/>
        </a:prstGeom>
      </xdr:spPr>
    </xdr:pic>
    <xdr:clientData/>
  </xdr:twoCellAnchor>
  <xdr:twoCellAnchor>
    <xdr:from>
      <xdr:col>8</xdr:col>
      <xdr:colOff>15875</xdr:colOff>
      <xdr:row>0</xdr:row>
      <xdr:rowOff>15875</xdr:rowOff>
    </xdr:from>
    <xdr:to>
      <xdr:col>9</xdr:col>
      <xdr:colOff>289551</xdr:colOff>
      <xdr:row>2</xdr:row>
      <xdr:rowOff>178547</xdr:rowOff>
    </xdr:to>
    <xdr:sp macro="" textlink="">
      <xdr:nvSpPr>
        <xdr:cNvPr id="3" name="TextBox 2">
          <a:hlinkClick xmlns:r="http://schemas.openxmlformats.org/officeDocument/2006/relationships" r:id="rId2"/>
        </xdr:cNvPr>
        <xdr:cNvSpPr txBox="1"/>
      </xdr:nvSpPr>
      <xdr:spPr>
        <a:xfrm>
          <a:off x="11177694824" y="15875"/>
          <a:ext cx="956301" cy="591297"/>
        </a:xfrm>
        <a:prstGeom prst="rect">
          <a:avLst/>
        </a:prstGeom>
        <a:blipFill>
          <a:blip xmlns:r="http://schemas.openxmlformats.org/officeDocument/2006/relationships" r:embed="rId3"/>
          <a:tile tx="0" ty="0" sx="100000" sy="100000" flip="none" algn="tl"/>
        </a:blip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ctr" rtl="1"/>
          <a:r>
            <a:rPr lang="he-IL" sz="1600" b="1">
              <a:solidFill>
                <a:srgbClr val="0070C0"/>
              </a:solidFill>
            </a:rPr>
            <a:t>חזרה לתפריט</a:t>
          </a:r>
        </a:p>
      </xdr:txBody>
    </xdr:sp>
    <xdr:clientData/>
  </xdr:twoCellAnchor>
</xdr:wsDr>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1"/>
  <dimension ref="A1:H59"/>
  <sheetViews>
    <sheetView showGridLines="0" rightToLeft="1" workbookViewId="0">
      <selection activeCell="H6" sqref="H6"/>
    </sheetView>
  </sheetViews>
  <sheetFormatPr defaultRowHeight="14.25" x14ac:dyDescent="0.2"/>
  <cols>
    <col min="1" max="1" width="2.875" bestFit="1" customWidth="1"/>
    <col min="2" max="2" width="32.25" customWidth="1"/>
  </cols>
  <sheetData>
    <row r="1" spans="1:8" x14ac:dyDescent="0.2">
      <c r="A1" s="81"/>
      <c r="B1" s="81"/>
      <c r="C1" s="84" t="s">
        <v>34</v>
      </c>
      <c r="D1" s="84" t="s">
        <v>35</v>
      </c>
      <c r="E1" s="84" t="s">
        <v>36</v>
      </c>
      <c r="F1" s="84" t="s">
        <v>37</v>
      </c>
      <c r="G1" s="84" t="s">
        <v>38</v>
      </c>
      <c r="H1" s="84" t="s">
        <v>39</v>
      </c>
    </row>
    <row r="2" spans="1:8" s="80" customFormat="1" ht="85.5" x14ac:dyDescent="0.2">
      <c r="A2" s="82"/>
      <c r="B2" s="82" t="s">
        <v>40</v>
      </c>
      <c r="C2" s="82" t="s">
        <v>41</v>
      </c>
      <c r="D2" s="82" t="s">
        <v>42</v>
      </c>
      <c r="E2" s="82" t="s">
        <v>43</v>
      </c>
      <c r="F2" s="82" t="s">
        <v>44</v>
      </c>
      <c r="G2" s="82" t="s">
        <v>45</v>
      </c>
      <c r="H2" s="82" t="s">
        <v>46</v>
      </c>
    </row>
    <row r="3" spans="1:8" x14ac:dyDescent="0.2">
      <c r="A3" s="81">
        <v>1</v>
      </c>
      <c r="B3" s="81" t="s">
        <v>47</v>
      </c>
      <c r="C3" s="83">
        <v>25.13</v>
      </c>
      <c r="D3" s="83">
        <v>0</v>
      </c>
      <c r="E3" s="83">
        <v>0</v>
      </c>
      <c r="F3" s="83">
        <v>35.619999999999997</v>
      </c>
      <c r="G3" s="83">
        <v>101.76</v>
      </c>
      <c r="H3" s="83">
        <v>137.38</v>
      </c>
    </row>
    <row r="4" spans="1:8" x14ac:dyDescent="0.2">
      <c r="A4" s="81">
        <v>2</v>
      </c>
      <c r="B4" s="81" t="s">
        <v>48</v>
      </c>
      <c r="C4" s="83">
        <v>25.13</v>
      </c>
      <c r="D4" s="83">
        <v>0.2</v>
      </c>
      <c r="E4" s="83">
        <v>0</v>
      </c>
      <c r="F4" s="83">
        <v>35.619999999999997</v>
      </c>
      <c r="G4" s="83">
        <v>101.96</v>
      </c>
      <c r="H4" s="83">
        <v>137.58000000000001</v>
      </c>
    </row>
    <row r="5" spans="1:8" x14ac:dyDescent="0.2">
      <c r="A5" s="81">
        <v>3</v>
      </c>
      <c r="B5" s="81" t="s">
        <v>49</v>
      </c>
      <c r="C5" s="83">
        <v>25.13</v>
      </c>
      <c r="D5" s="83">
        <v>0</v>
      </c>
      <c r="E5" s="83">
        <v>0</v>
      </c>
      <c r="F5" s="83">
        <v>35.619999999999997</v>
      </c>
      <c r="G5" s="83">
        <v>101.76</v>
      </c>
      <c r="H5" s="83">
        <v>137.38</v>
      </c>
    </row>
    <row r="6" spans="1:8" x14ac:dyDescent="0.2">
      <c r="A6" s="81">
        <v>4</v>
      </c>
      <c r="B6" s="81" t="s">
        <v>50</v>
      </c>
      <c r="C6" s="83">
        <v>25.13</v>
      </c>
      <c r="D6" s="83">
        <v>0</v>
      </c>
      <c r="E6" s="83">
        <v>0</v>
      </c>
      <c r="F6" s="83">
        <v>35.619999999999997</v>
      </c>
      <c r="G6" s="83">
        <v>101.76</v>
      </c>
      <c r="H6" s="83">
        <v>137.38</v>
      </c>
    </row>
    <row r="7" spans="1:8" x14ac:dyDescent="0.2">
      <c r="A7" s="81">
        <v>5</v>
      </c>
      <c r="B7" s="81" t="s">
        <v>51</v>
      </c>
      <c r="C7" s="83">
        <v>0</v>
      </c>
      <c r="D7" s="83">
        <v>0.57999999999999996</v>
      </c>
      <c r="E7" s="83">
        <v>0</v>
      </c>
      <c r="F7" s="83">
        <v>26.82</v>
      </c>
      <c r="G7" s="83">
        <v>77.209999999999994</v>
      </c>
      <c r="H7" s="83">
        <v>104.03</v>
      </c>
    </row>
    <row r="8" spans="1:8" x14ac:dyDescent="0.2">
      <c r="A8" s="81">
        <v>6</v>
      </c>
      <c r="B8" s="81" t="s">
        <v>52</v>
      </c>
      <c r="C8" s="83">
        <v>25.13</v>
      </c>
      <c r="D8" s="83">
        <v>0</v>
      </c>
      <c r="E8" s="83">
        <v>0</v>
      </c>
      <c r="F8" s="83">
        <v>35.619999999999997</v>
      </c>
      <c r="G8" s="83">
        <v>101.76</v>
      </c>
      <c r="H8" s="83">
        <v>137.38</v>
      </c>
    </row>
    <row r="9" spans="1:8" x14ac:dyDescent="0.2">
      <c r="A9" s="81">
        <v>7</v>
      </c>
      <c r="B9" s="81" t="s">
        <v>53</v>
      </c>
      <c r="C9" s="83">
        <v>0</v>
      </c>
      <c r="D9" s="83">
        <v>0</v>
      </c>
      <c r="E9" s="83">
        <v>0</v>
      </c>
      <c r="F9" s="83">
        <v>26.82</v>
      </c>
      <c r="G9" s="83">
        <v>76.63</v>
      </c>
      <c r="H9" s="83">
        <v>103.45</v>
      </c>
    </row>
    <row r="10" spans="1:8" x14ac:dyDescent="0.2">
      <c r="A10" s="81">
        <v>8</v>
      </c>
      <c r="B10" s="81" t="s">
        <v>54</v>
      </c>
      <c r="C10" s="83">
        <v>25.13</v>
      </c>
      <c r="D10" s="83">
        <v>0</v>
      </c>
      <c r="E10" s="83">
        <v>0</v>
      </c>
      <c r="F10" s="83">
        <v>35.619999999999997</v>
      </c>
      <c r="G10" s="83">
        <v>101.76</v>
      </c>
      <c r="H10" s="83">
        <v>137.38</v>
      </c>
    </row>
    <row r="11" spans="1:8" x14ac:dyDescent="0.2">
      <c r="A11" s="81">
        <v>9</v>
      </c>
      <c r="B11" s="81" t="s">
        <v>55</v>
      </c>
      <c r="C11" s="83">
        <v>0</v>
      </c>
      <c r="D11" s="83">
        <v>13.34</v>
      </c>
      <c r="E11" s="83">
        <v>0</v>
      </c>
      <c r="F11" s="83">
        <v>26.82</v>
      </c>
      <c r="G11" s="83">
        <v>89.97</v>
      </c>
      <c r="H11" s="83">
        <v>116.79</v>
      </c>
    </row>
    <row r="12" spans="1:8" x14ac:dyDescent="0.2">
      <c r="A12" s="81">
        <v>10</v>
      </c>
      <c r="B12" s="81" t="s">
        <v>56</v>
      </c>
      <c r="C12" s="83">
        <v>0</v>
      </c>
      <c r="D12" s="83">
        <v>0</v>
      </c>
      <c r="E12" s="83">
        <v>0</v>
      </c>
      <c r="F12" s="83">
        <v>26.82</v>
      </c>
      <c r="G12" s="83">
        <v>76.63</v>
      </c>
      <c r="H12" s="83">
        <v>103.45</v>
      </c>
    </row>
    <row r="13" spans="1:8" x14ac:dyDescent="0.2">
      <c r="A13" s="81">
        <v>11</v>
      </c>
      <c r="B13" s="81" t="s">
        <v>57</v>
      </c>
      <c r="C13" s="83">
        <v>0</v>
      </c>
      <c r="D13" s="83">
        <v>1.03</v>
      </c>
      <c r="E13" s="83">
        <v>0</v>
      </c>
      <c r="F13" s="83">
        <v>26.82</v>
      </c>
      <c r="G13" s="83">
        <v>77.66</v>
      </c>
      <c r="H13" s="83">
        <v>104.48</v>
      </c>
    </row>
    <row r="14" spans="1:8" x14ac:dyDescent="0.2">
      <c r="A14" s="81">
        <v>12</v>
      </c>
      <c r="B14" s="81" t="s">
        <v>58</v>
      </c>
      <c r="C14" s="83">
        <v>25.13</v>
      </c>
      <c r="D14" s="83">
        <v>0</v>
      </c>
      <c r="E14" s="83">
        <v>0</v>
      </c>
      <c r="F14" s="83">
        <v>35.619999999999997</v>
      </c>
      <c r="G14" s="83">
        <v>101.76</v>
      </c>
      <c r="H14" s="83">
        <v>137.38</v>
      </c>
    </row>
    <row r="15" spans="1:8" x14ac:dyDescent="0.2">
      <c r="A15" s="81">
        <v>13</v>
      </c>
      <c r="B15" s="81" t="s">
        <v>59</v>
      </c>
      <c r="C15" s="83">
        <v>0</v>
      </c>
      <c r="D15" s="83">
        <v>5.96</v>
      </c>
      <c r="E15" s="83">
        <v>0</v>
      </c>
      <c r="F15" s="83">
        <v>26.82</v>
      </c>
      <c r="G15" s="83">
        <v>82.59</v>
      </c>
      <c r="H15" s="83">
        <v>109.41</v>
      </c>
    </row>
    <row r="16" spans="1:8" x14ac:dyDescent="0.2">
      <c r="A16" s="81">
        <v>14</v>
      </c>
      <c r="B16" s="81" t="s">
        <v>60</v>
      </c>
      <c r="C16" s="83">
        <v>0</v>
      </c>
      <c r="D16" s="83">
        <v>3.12</v>
      </c>
      <c r="E16" s="83">
        <v>0</v>
      </c>
      <c r="F16" s="83">
        <v>26.82</v>
      </c>
      <c r="G16" s="83">
        <v>79.75</v>
      </c>
      <c r="H16" s="83">
        <v>106.57</v>
      </c>
    </row>
    <row r="17" spans="1:8" x14ac:dyDescent="0.2">
      <c r="A17" s="81">
        <v>15</v>
      </c>
      <c r="B17" s="81" t="s">
        <v>61</v>
      </c>
      <c r="C17" s="83">
        <v>0</v>
      </c>
      <c r="D17" s="83">
        <v>15.45</v>
      </c>
      <c r="E17" s="83">
        <v>0</v>
      </c>
      <c r="F17" s="83">
        <v>26.82</v>
      </c>
      <c r="G17" s="83">
        <v>92.08</v>
      </c>
      <c r="H17" s="83">
        <v>118.9</v>
      </c>
    </row>
    <row r="18" spans="1:8" x14ac:dyDescent="0.2">
      <c r="A18" s="81">
        <v>16</v>
      </c>
      <c r="B18" s="81" t="s">
        <v>62</v>
      </c>
      <c r="C18" s="83">
        <v>25.13</v>
      </c>
      <c r="D18" s="83">
        <v>0</v>
      </c>
      <c r="E18" s="83">
        <v>0</v>
      </c>
      <c r="F18" s="83">
        <v>35.619999999999997</v>
      </c>
      <c r="G18" s="83">
        <v>101.76</v>
      </c>
      <c r="H18" s="83">
        <v>137.38</v>
      </c>
    </row>
    <row r="19" spans="1:8" x14ac:dyDescent="0.2">
      <c r="A19" s="81">
        <v>17</v>
      </c>
      <c r="B19" s="81" t="s">
        <v>63</v>
      </c>
      <c r="C19" s="83">
        <v>25.13</v>
      </c>
      <c r="D19" s="83">
        <v>8.74</v>
      </c>
      <c r="E19" s="83">
        <v>0</v>
      </c>
      <c r="F19" s="83">
        <v>35.619999999999997</v>
      </c>
      <c r="G19" s="83">
        <v>110.5</v>
      </c>
      <c r="H19" s="83">
        <v>146.12</v>
      </c>
    </row>
    <row r="20" spans="1:8" x14ac:dyDescent="0.2">
      <c r="A20" s="81">
        <v>18</v>
      </c>
      <c r="B20" s="81" t="s">
        <v>64</v>
      </c>
      <c r="C20" s="83">
        <v>0</v>
      </c>
      <c r="D20" s="83">
        <v>0</v>
      </c>
      <c r="E20" s="83">
        <v>0</v>
      </c>
      <c r="F20" s="83">
        <v>26.82</v>
      </c>
      <c r="G20" s="83">
        <v>76.63</v>
      </c>
      <c r="H20" s="83">
        <v>103.45</v>
      </c>
    </row>
    <row r="21" spans="1:8" x14ac:dyDescent="0.2">
      <c r="A21" s="81">
        <v>19</v>
      </c>
      <c r="B21" s="81" t="s">
        <v>65</v>
      </c>
      <c r="C21" s="83">
        <v>0</v>
      </c>
      <c r="D21" s="83">
        <v>3.29</v>
      </c>
      <c r="E21" s="83">
        <v>0</v>
      </c>
      <c r="F21" s="83">
        <v>26.82</v>
      </c>
      <c r="G21" s="83">
        <v>79.92</v>
      </c>
      <c r="H21" s="83">
        <v>106.74</v>
      </c>
    </row>
    <row r="22" spans="1:8" x14ac:dyDescent="0.2">
      <c r="A22" s="81">
        <v>20</v>
      </c>
      <c r="B22" s="81" t="s">
        <v>66</v>
      </c>
      <c r="C22" s="83">
        <v>25.13</v>
      </c>
      <c r="D22" s="83">
        <v>0</v>
      </c>
      <c r="E22" s="83">
        <v>0</v>
      </c>
      <c r="F22" s="83">
        <v>35.619999999999997</v>
      </c>
      <c r="G22" s="83">
        <v>101.76</v>
      </c>
      <c r="H22" s="83">
        <v>137.38</v>
      </c>
    </row>
    <row r="23" spans="1:8" x14ac:dyDescent="0.2">
      <c r="A23" s="81">
        <v>21</v>
      </c>
      <c r="B23" s="81" t="s">
        <v>67</v>
      </c>
      <c r="C23" s="83">
        <v>0</v>
      </c>
      <c r="D23" s="83">
        <v>0</v>
      </c>
      <c r="E23" s="83">
        <v>0</v>
      </c>
      <c r="F23" s="83">
        <v>26.82</v>
      </c>
      <c r="G23" s="83">
        <v>76.63</v>
      </c>
      <c r="H23" s="83">
        <v>103.45</v>
      </c>
    </row>
    <row r="24" spans="1:8" x14ac:dyDescent="0.2">
      <c r="A24" s="81">
        <v>22</v>
      </c>
      <c r="B24" s="81" t="s">
        <v>68</v>
      </c>
      <c r="C24" s="83">
        <v>0</v>
      </c>
      <c r="D24" s="83">
        <v>0</v>
      </c>
      <c r="E24" s="83">
        <v>0</v>
      </c>
      <c r="F24" s="83">
        <v>26.82</v>
      </c>
      <c r="G24" s="83">
        <v>76.63</v>
      </c>
      <c r="H24" s="83">
        <v>103.45</v>
      </c>
    </row>
    <row r="25" spans="1:8" x14ac:dyDescent="0.2">
      <c r="A25" s="81">
        <v>23</v>
      </c>
      <c r="B25" s="81" t="s">
        <v>69</v>
      </c>
      <c r="C25" s="83">
        <v>25.13</v>
      </c>
      <c r="D25" s="83">
        <v>9.67</v>
      </c>
      <c r="E25" s="83">
        <v>0</v>
      </c>
      <c r="F25" s="83">
        <v>35.619999999999997</v>
      </c>
      <c r="G25" s="83">
        <v>111.43</v>
      </c>
      <c r="H25" s="83">
        <v>147.05000000000001</v>
      </c>
    </row>
    <row r="26" spans="1:8" x14ac:dyDescent="0.2">
      <c r="A26" s="81">
        <v>24</v>
      </c>
      <c r="B26" s="81" t="s">
        <v>70</v>
      </c>
      <c r="C26" s="83">
        <v>0</v>
      </c>
      <c r="D26" s="83">
        <v>0</v>
      </c>
      <c r="E26" s="83">
        <v>0</v>
      </c>
      <c r="F26" s="83">
        <v>26.82</v>
      </c>
      <c r="G26" s="83">
        <v>76.63</v>
      </c>
      <c r="H26" s="83">
        <v>103.45</v>
      </c>
    </row>
    <row r="27" spans="1:8" x14ac:dyDescent="0.2">
      <c r="A27" s="81">
        <v>25</v>
      </c>
      <c r="B27" s="81" t="s">
        <v>71</v>
      </c>
      <c r="C27" s="83">
        <v>25.13</v>
      </c>
      <c r="D27" s="83">
        <v>0</v>
      </c>
      <c r="E27" s="83">
        <v>0</v>
      </c>
      <c r="F27" s="83">
        <v>35.619999999999997</v>
      </c>
      <c r="G27" s="83">
        <v>101.76</v>
      </c>
      <c r="H27" s="83">
        <v>137.38</v>
      </c>
    </row>
    <row r="28" spans="1:8" x14ac:dyDescent="0.2">
      <c r="A28" s="81">
        <v>26</v>
      </c>
      <c r="B28" s="81" t="s">
        <v>72</v>
      </c>
      <c r="C28" s="83">
        <v>25.13</v>
      </c>
      <c r="D28" s="83">
        <v>0</v>
      </c>
      <c r="E28" s="83">
        <v>0</v>
      </c>
      <c r="F28" s="83">
        <v>35.619999999999997</v>
      </c>
      <c r="G28" s="83">
        <v>101.76</v>
      </c>
      <c r="H28" s="83">
        <v>137.38</v>
      </c>
    </row>
    <row r="29" spans="1:8" x14ac:dyDescent="0.2">
      <c r="A29" s="81">
        <v>27</v>
      </c>
      <c r="B29" s="81" t="s">
        <v>73</v>
      </c>
      <c r="C29" s="83">
        <v>0</v>
      </c>
      <c r="D29" s="83">
        <v>0</v>
      </c>
      <c r="E29" s="83">
        <v>0</v>
      </c>
      <c r="F29" s="83">
        <v>26.82</v>
      </c>
      <c r="G29" s="83">
        <v>76.63</v>
      </c>
      <c r="H29" s="83">
        <v>103.45</v>
      </c>
    </row>
    <row r="30" spans="1:8" x14ac:dyDescent="0.2">
      <c r="A30" s="81">
        <v>28</v>
      </c>
      <c r="B30" s="81" t="s">
        <v>74</v>
      </c>
      <c r="C30" s="83">
        <v>25.13</v>
      </c>
      <c r="D30" s="83">
        <v>0</v>
      </c>
      <c r="E30" s="83">
        <v>0</v>
      </c>
      <c r="F30" s="83">
        <v>35.619999999999997</v>
      </c>
      <c r="G30" s="83">
        <v>101.76</v>
      </c>
      <c r="H30" s="83">
        <v>137.38</v>
      </c>
    </row>
    <row r="31" spans="1:8" x14ac:dyDescent="0.2">
      <c r="A31" s="81">
        <v>29</v>
      </c>
      <c r="B31" s="81" t="s">
        <v>75</v>
      </c>
      <c r="C31" s="83">
        <v>0</v>
      </c>
      <c r="D31" s="83">
        <v>0</v>
      </c>
      <c r="E31" s="83">
        <v>0</v>
      </c>
      <c r="F31" s="83">
        <v>26.82</v>
      </c>
      <c r="G31" s="83">
        <v>76.63</v>
      </c>
      <c r="H31" s="83">
        <v>103.45</v>
      </c>
    </row>
    <row r="32" spans="1:8" x14ac:dyDescent="0.2">
      <c r="A32" s="81">
        <v>30</v>
      </c>
      <c r="B32" s="81" t="s">
        <v>76</v>
      </c>
      <c r="C32" s="83">
        <v>0</v>
      </c>
      <c r="D32" s="83">
        <v>0</v>
      </c>
      <c r="E32" s="83">
        <v>0</v>
      </c>
      <c r="F32" s="83">
        <v>26.82</v>
      </c>
      <c r="G32" s="83">
        <v>76.63</v>
      </c>
      <c r="H32" s="83">
        <v>103.45</v>
      </c>
    </row>
    <row r="33" spans="1:8" x14ac:dyDescent="0.2">
      <c r="A33" s="81">
        <v>31</v>
      </c>
      <c r="B33" s="81" t="s">
        <v>77</v>
      </c>
      <c r="C33" s="83">
        <v>0</v>
      </c>
      <c r="D33" s="83">
        <v>11.4</v>
      </c>
      <c r="E33" s="83">
        <v>0</v>
      </c>
      <c r="F33" s="83">
        <v>26.82</v>
      </c>
      <c r="G33" s="83">
        <v>88.03</v>
      </c>
      <c r="H33" s="83">
        <v>114.85</v>
      </c>
    </row>
    <row r="34" spans="1:8" x14ac:dyDescent="0.2">
      <c r="A34" s="81">
        <v>32</v>
      </c>
      <c r="B34" s="81" t="s">
        <v>78</v>
      </c>
      <c r="C34" s="83">
        <v>0</v>
      </c>
      <c r="D34" s="83">
        <v>0</v>
      </c>
      <c r="E34" s="83">
        <v>0</v>
      </c>
      <c r="F34" s="83">
        <v>26.82</v>
      </c>
      <c r="G34" s="83">
        <v>76.63</v>
      </c>
      <c r="H34" s="83">
        <v>103.45</v>
      </c>
    </row>
    <row r="35" spans="1:8" x14ac:dyDescent="0.2">
      <c r="A35" s="81">
        <v>33</v>
      </c>
      <c r="B35" s="81" t="s">
        <v>79</v>
      </c>
      <c r="C35" s="83">
        <v>0</v>
      </c>
      <c r="D35" s="83">
        <v>0</v>
      </c>
      <c r="E35" s="83">
        <v>0</v>
      </c>
      <c r="F35" s="83">
        <v>26.82</v>
      </c>
      <c r="G35" s="83">
        <v>76.63</v>
      </c>
      <c r="H35" s="83">
        <v>103.45</v>
      </c>
    </row>
    <row r="36" spans="1:8" x14ac:dyDescent="0.2">
      <c r="A36" s="81">
        <v>34</v>
      </c>
      <c r="B36" s="81" t="s">
        <v>80</v>
      </c>
      <c r="C36" s="83">
        <v>0</v>
      </c>
      <c r="D36" s="83">
        <v>3.47</v>
      </c>
      <c r="E36" s="83">
        <v>0</v>
      </c>
      <c r="F36" s="83">
        <v>26.82</v>
      </c>
      <c r="G36" s="83">
        <v>80.099999999999994</v>
      </c>
      <c r="H36" s="83">
        <v>106.92</v>
      </c>
    </row>
    <row r="37" spans="1:8" x14ac:dyDescent="0.2">
      <c r="A37" s="81">
        <v>35</v>
      </c>
      <c r="B37" s="81" t="s">
        <v>81</v>
      </c>
      <c r="C37" s="83">
        <v>0</v>
      </c>
      <c r="D37" s="83">
        <v>19</v>
      </c>
      <c r="E37" s="83">
        <v>0</v>
      </c>
      <c r="F37" s="83">
        <v>26.82</v>
      </c>
      <c r="G37" s="83">
        <v>95.63</v>
      </c>
      <c r="H37" s="83">
        <v>122.45</v>
      </c>
    </row>
    <row r="38" spans="1:8" x14ac:dyDescent="0.2">
      <c r="A38" s="81">
        <v>36</v>
      </c>
      <c r="B38" s="81" t="s">
        <v>82</v>
      </c>
      <c r="C38" s="83">
        <v>0</v>
      </c>
      <c r="D38" s="83">
        <v>0</v>
      </c>
      <c r="E38" s="83">
        <v>0</v>
      </c>
      <c r="F38" s="83">
        <v>26.82</v>
      </c>
      <c r="G38" s="83">
        <v>76.63</v>
      </c>
      <c r="H38" s="83">
        <v>103.45</v>
      </c>
    </row>
    <row r="39" spans="1:8" x14ac:dyDescent="0.2">
      <c r="A39" s="81">
        <v>37</v>
      </c>
      <c r="B39" s="81" t="s">
        <v>83</v>
      </c>
      <c r="C39" s="83">
        <v>25.13</v>
      </c>
      <c r="D39" s="83">
        <v>0</v>
      </c>
      <c r="E39" s="83">
        <v>0</v>
      </c>
      <c r="F39" s="83">
        <v>35.619999999999997</v>
      </c>
      <c r="G39" s="83">
        <v>101.76</v>
      </c>
      <c r="H39" s="83">
        <v>137.38</v>
      </c>
    </row>
    <row r="40" spans="1:8" x14ac:dyDescent="0.2">
      <c r="A40" s="81">
        <v>38</v>
      </c>
      <c r="B40" s="81" t="s">
        <v>84</v>
      </c>
      <c r="C40" s="83">
        <v>25.13</v>
      </c>
      <c r="D40" s="83">
        <v>3.08</v>
      </c>
      <c r="E40" s="83">
        <v>0</v>
      </c>
      <c r="F40" s="83">
        <v>35.619999999999997</v>
      </c>
      <c r="G40" s="83">
        <v>104.84</v>
      </c>
      <c r="H40" s="83">
        <v>140.46</v>
      </c>
    </row>
    <row r="41" spans="1:8" x14ac:dyDescent="0.2">
      <c r="A41" s="81">
        <v>39</v>
      </c>
      <c r="B41" s="81" t="s">
        <v>85</v>
      </c>
      <c r="C41" s="83">
        <v>0</v>
      </c>
      <c r="D41" s="83">
        <v>2.88</v>
      </c>
      <c r="E41" s="83">
        <v>0</v>
      </c>
      <c r="F41" s="83">
        <v>26.82</v>
      </c>
      <c r="G41" s="83">
        <v>79.510000000000005</v>
      </c>
      <c r="H41" s="83">
        <v>106.33</v>
      </c>
    </row>
    <row r="42" spans="1:8" x14ac:dyDescent="0.2">
      <c r="A42" s="81">
        <v>40</v>
      </c>
      <c r="B42" s="81" t="s">
        <v>86</v>
      </c>
      <c r="C42" s="83">
        <v>0</v>
      </c>
      <c r="D42" s="83">
        <v>0</v>
      </c>
      <c r="E42" s="83">
        <v>0</v>
      </c>
      <c r="F42" s="83">
        <v>26.82</v>
      </c>
      <c r="G42" s="83">
        <v>76.63</v>
      </c>
      <c r="H42" s="83">
        <v>103.45</v>
      </c>
    </row>
    <row r="43" spans="1:8" x14ac:dyDescent="0.2">
      <c r="A43" s="81">
        <v>41</v>
      </c>
      <c r="B43" s="81" t="s">
        <v>87</v>
      </c>
      <c r="C43" s="83">
        <v>0</v>
      </c>
      <c r="D43" s="83">
        <v>1.86</v>
      </c>
      <c r="E43" s="83">
        <v>0</v>
      </c>
      <c r="F43" s="83">
        <v>26.82</v>
      </c>
      <c r="G43" s="83">
        <v>78.489999999999995</v>
      </c>
      <c r="H43" s="83">
        <v>105.31</v>
      </c>
    </row>
    <row r="44" spans="1:8" x14ac:dyDescent="0.2">
      <c r="A44" s="81">
        <v>42</v>
      </c>
      <c r="B44" s="81" t="s">
        <v>88</v>
      </c>
      <c r="C44" s="83">
        <v>0</v>
      </c>
      <c r="D44" s="83">
        <v>0</v>
      </c>
      <c r="E44" s="83">
        <v>0</v>
      </c>
      <c r="F44" s="83">
        <v>26.82</v>
      </c>
      <c r="G44" s="83">
        <v>76.63</v>
      </c>
      <c r="H44" s="83">
        <v>103.45</v>
      </c>
    </row>
    <row r="45" spans="1:8" x14ac:dyDescent="0.2">
      <c r="A45" s="81">
        <v>43</v>
      </c>
      <c r="B45" s="81" t="s">
        <v>89</v>
      </c>
      <c r="C45" s="83">
        <v>25.13</v>
      </c>
      <c r="D45" s="83">
        <v>0</v>
      </c>
      <c r="E45" s="83">
        <v>0</v>
      </c>
      <c r="F45" s="83">
        <v>35.619999999999997</v>
      </c>
      <c r="G45" s="83">
        <v>101.76</v>
      </c>
      <c r="H45" s="83">
        <v>137.38</v>
      </c>
    </row>
    <row r="46" spans="1:8" x14ac:dyDescent="0.2">
      <c r="A46" s="81">
        <v>44</v>
      </c>
      <c r="B46" s="81" t="s">
        <v>90</v>
      </c>
      <c r="C46" s="83">
        <v>0</v>
      </c>
      <c r="D46" s="83">
        <v>0</v>
      </c>
      <c r="E46" s="83">
        <v>0</v>
      </c>
      <c r="F46" s="83">
        <v>26.82</v>
      </c>
      <c r="G46" s="83">
        <v>76.63</v>
      </c>
      <c r="H46" s="83">
        <v>103.45</v>
      </c>
    </row>
    <row r="47" spans="1:8" x14ac:dyDescent="0.2">
      <c r="A47" s="81">
        <v>45</v>
      </c>
      <c r="B47" s="81" t="s">
        <v>91</v>
      </c>
      <c r="C47" s="83">
        <v>25.13</v>
      </c>
      <c r="D47" s="83">
        <v>0</v>
      </c>
      <c r="E47" s="83">
        <v>0</v>
      </c>
      <c r="F47" s="83">
        <v>35.619999999999997</v>
      </c>
      <c r="G47" s="83">
        <v>101.76</v>
      </c>
      <c r="H47" s="83">
        <v>137.38</v>
      </c>
    </row>
    <row r="48" spans="1:8" x14ac:dyDescent="0.2">
      <c r="A48" s="81">
        <v>46</v>
      </c>
      <c r="B48" s="81" t="s">
        <v>92</v>
      </c>
      <c r="C48" s="83">
        <v>0</v>
      </c>
      <c r="D48" s="83">
        <v>0</v>
      </c>
      <c r="E48" s="83">
        <v>0</v>
      </c>
      <c r="F48" s="83">
        <v>26.82</v>
      </c>
      <c r="G48" s="83">
        <v>76.63</v>
      </c>
      <c r="H48" s="83">
        <v>103.45</v>
      </c>
    </row>
    <row r="49" spans="1:8" x14ac:dyDescent="0.2">
      <c r="A49" s="81">
        <v>47</v>
      </c>
      <c r="B49" s="81" t="s">
        <v>93</v>
      </c>
      <c r="C49" s="83">
        <v>25.13</v>
      </c>
      <c r="D49" s="83">
        <v>0</v>
      </c>
      <c r="E49" s="83">
        <v>0</v>
      </c>
      <c r="F49" s="83">
        <v>35.619999999999997</v>
      </c>
      <c r="G49" s="83">
        <v>101.76</v>
      </c>
      <c r="H49" s="83">
        <v>137.38</v>
      </c>
    </row>
    <row r="50" spans="1:8" x14ac:dyDescent="0.2">
      <c r="A50" s="81">
        <v>48</v>
      </c>
      <c r="B50" s="81" t="s">
        <v>94</v>
      </c>
      <c r="C50" s="83">
        <v>25.13</v>
      </c>
      <c r="D50" s="83">
        <v>0</v>
      </c>
      <c r="E50" s="83">
        <v>0</v>
      </c>
      <c r="F50" s="83">
        <v>35.619999999999997</v>
      </c>
      <c r="G50" s="83">
        <v>101.76</v>
      </c>
      <c r="H50" s="83">
        <v>137.38</v>
      </c>
    </row>
    <row r="51" spans="1:8" x14ac:dyDescent="0.2">
      <c r="A51" s="81">
        <v>49</v>
      </c>
      <c r="B51" s="81" t="s">
        <v>95</v>
      </c>
      <c r="C51" s="83">
        <v>25.13</v>
      </c>
      <c r="D51" s="83">
        <v>0</v>
      </c>
      <c r="E51" s="83">
        <v>0</v>
      </c>
      <c r="F51" s="83">
        <v>35.619999999999997</v>
      </c>
      <c r="G51" s="83">
        <v>101.76</v>
      </c>
      <c r="H51" s="83">
        <v>137.38</v>
      </c>
    </row>
    <row r="52" spans="1:8" x14ac:dyDescent="0.2">
      <c r="A52" s="81">
        <v>50</v>
      </c>
      <c r="B52" s="81" t="s">
        <v>96</v>
      </c>
      <c r="C52" s="83">
        <v>25.13</v>
      </c>
      <c r="D52" s="83">
        <v>0</v>
      </c>
      <c r="E52" s="83">
        <v>0</v>
      </c>
      <c r="F52" s="83">
        <v>35.619999999999997</v>
      </c>
      <c r="G52" s="83">
        <v>101.76</v>
      </c>
      <c r="H52" s="83">
        <v>137.38</v>
      </c>
    </row>
    <row r="53" spans="1:8" x14ac:dyDescent="0.2">
      <c r="A53" s="81">
        <v>51</v>
      </c>
      <c r="B53" s="81" t="s">
        <v>97</v>
      </c>
      <c r="C53" s="83">
        <v>25.13</v>
      </c>
      <c r="D53" s="83">
        <v>0</v>
      </c>
      <c r="E53" s="83">
        <v>0</v>
      </c>
      <c r="F53" s="83">
        <v>35.619999999999997</v>
      </c>
      <c r="G53" s="83">
        <v>101.76</v>
      </c>
      <c r="H53" s="83">
        <v>137.38</v>
      </c>
    </row>
    <row r="54" spans="1:8" x14ac:dyDescent="0.2">
      <c r="A54" s="81">
        <v>52</v>
      </c>
      <c r="B54" s="81" t="s">
        <v>98</v>
      </c>
      <c r="C54" s="83">
        <v>25.13</v>
      </c>
      <c r="D54" s="83">
        <v>0</v>
      </c>
      <c r="E54" s="83">
        <v>0</v>
      </c>
      <c r="F54" s="83">
        <v>35.619999999999997</v>
      </c>
      <c r="G54" s="83">
        <v>101.76</v>
      </c>
      <c r="H54" s="83">
        <v>137.38</v>
      </c>
    </row>
    <row r="55" spans="1:8" x14ac:dyDescent="0.2">
      <c r="A55" s="81">
        <v>53</v>
      </c>
      <c r="B55" s="81" t="s">
        <v>99</v>
      </c>
      <c r="C55" s="83">
        <v>0</v>
      </c>
      <c r="D55" s="83">
        <v>0</v>
      </c>
      <c r="E55" s="83">
        <v>0</v>
      </c>
      <c r="F55" s="83">
        <v>26.82</v>
      </c>
      <c r="G55" s="83">
        <v>76.63</v>
      </c>
      <c r="H55" s="83">
        <v>103.45</v>
      </c>
    </row>
    <row r="56" spans="1:8" x14ac:dyDescent="0.2">
      <c r="A56" s="81">
        <v>54</v>
      </c>
      <c r="B56" s="81" t="s">
        <v>100</v>
      </c>
      <c r="C56" s="83">
        <v>0</v>
      </c>
      <c r="D56" s="83">
        <v>0</v>
      </c>
      <c r="E56" s="83">
        <v>0</v>
      </c>
      <c r="F56" s="83">
        <v>26.82</v>
      </c>
      <c r="G56" s="83">
        <v>76.63</v>
      </c>
      <c r="H56" s="83">
        <v>103.45</v>
      </c>
    </row>
    <row r="57" spans="1:8" x14ac:dyDescent="0.2">
      <c r="A57" s="81">
        <v>55</v>
      </c>
      <c r="B57" s="81" t="s">
        <v>101</v>
      </c>
      <c r="C57" s="83">
        <v>0</v>
      </c>
      <c r="D57" s="83">
        <v>1.93</v>
      </c>
      <c r="E57" s="83">
        <v>0</v>
      </c>
      <c r="F57" s="83">
        <v>26.82</v>
      </c>
      <c r="G57" s="83">
        <v>78.56</v>
      </c>
      <c r="H57" s="83">
        <v>105.38</v>
      </c>
    </row>
    <row r="58" spans="1:8" x14ac:dyDescent="0.2">
      <c r="A58" s="81">
        <v>56</v>
      </c>
      <c r="B58" s="81" t="s">
        <v>102</v>
      </c>
      <c r="C58" s="83">
        <v>0</v>
      </c>
      <c r="D58" s="83">
        <v>0</v>
      </c>
      <c r="E58" s="83">
        <v>0</v>
      </c>
      <c r="F58" s="83">
        <v>26.82</v>
      </c>
      <c r="G58" s="83">
        <v>76.63</v>
      </c>
      <c r="H58" s="83">
        <v>103.45</v>
      </c>
    </row>
    <row r="59" spans="1:8" x14ac:dyDescent="0.2">
      <c r="C59" s="2"/>
      <c r="D59" s="2"/>
      <c r="E59" s="2"/>
      <c r="F59" s="2"/>
      <c r="G59" s="2"/>
      <c r="H59" s="2"/>
    </row>
  </sheetData>
  <sheetProtection sheet="1" objects="1" scenarios="1"/>
  <pageMargins left="0.25" right="0.25" top="0.75" bottom="0.75" header="0.3" footer="0.3"/>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2"/>
  <dimension ref="A1:QG48"/>
  <sheetViews>
    <sheetView showGridLines="0" rightToLeft="1" tabSelected="1" zoomScale="115" zoomScaleNormal="115" workbookViewId="0">
      <selection activeCell="A3" sqref="A3"/>
    </sheetView>
  </sheetViews>
  <sheetFormatPr defaultRowHeight="14.25" x14ac:dyDescent="0.2"/>
  <cols>
    <col min="1" max="1" width="4.5" customWidth="1"/>
  </cols>
  <sheetData>
    <row r="1" spans="1:9" s="3" customFormat="1" ht="23.25" x14ac:dyDescent="0.35">
      <c r="A1" s="98" t="s">
        <v>165</v>
      </c>
      <c r="B1" s="98"/>
      <c r="C1" s="98"/>
      <c r="D1" s="98"/>
      <c r="E1" s="98"/>
      <c r="F1" s="98"/>
      <c r="G1" s="98"/>
      <c r="H1" s="98"/>
      <c r="I1" s="98"/>
    </row>
    <row r="2" spans="1:9" s="3" customFormat="1" ht="23.25" x14ac:dyDescent="0.35">
      <c r="A2" s="102" t="s">
        <v>166</v>
      </c>
      <c r="B2" s="102"/>
      <c r="C2" s="102"/>
      <c r="D2" s="102"/>
      <c r="E2" s="102"/>
      <c r="F2" s="102"/>
      <c r="G2" s="102"/>
      <c r="H2" s="102"/>
      <c r="I2" s="102"/>
    </row>
    <row r="3" spans="1:9" s="3" customFormat="1" ht="23.25" x14ac:dyDescent="0.35">
      <c r="A3" s="94"/>
      <c r="B3" s="94"/>
      <c r="C3" s="94"/>
      <c r="D3" s="94"/>
      <c r="E3" s="94"/>
      <c r="F3" s="94"/>
      <c r="G3" s="94"/>
      <c r="H3" s="94"/>
      <c r="I3" s="94"/>
    </row>
    <row r="4" spans="1:9" ht="14.25" customHeight="1" x14ac:dyDescent="0.2">
      <c r="A4" s="101" t="s">
        <v>169</v>
      </c>
      <c r="B4" s="101"/>
      <c r="C4" s="101"/>
      <c r="D4" s="101"/>
      <c r="E4" s="101"/>
      <c r="F4" s="101"/>
      <c r="G4" s="101"/>
      <c r="H4" s="101"/>
      <c r="I4" s="101"/>
    </row>
    <row r="5" spans="1:9" x14ac:dyDescent="0.2">
      <c r="A5" s="101"/>
      <c r="B5" s="101"/>
      <c r="C5" s="101"/>
      <c r="D5" s="101"/>
      <c r="E5" s="101"/>
      <c r="F5" s="101"/>
      <c r="G5" s="101"/>
      <c r="H5" s="101"/>
      <c r="I5" s="101"/>
    </row>
    <row r="6" spans="1:9" x14ac:dyDescent="0.2">
      <c r="A6" s="101"/>
      <c r="B6" s="101"/>
      <c r="C6" s="101"/>
      <c r="D6" s="101"/>
      <c r="E6" s="101"/>
      <c r="F6" s="101"/>
      <c r="G6" s="101"/>
      <c r="H6" s="101"/>
      <c r="I6" s="101"/>
    </row>
    <row r="7" spans="1:9" x14ac:dyDescent="0.2">
      <c r="A7" s="101"/>
      <c r="B7" s="101"/>
      <c r="C7" s="101"/>
      <c r="D7" s="101"/>
      <c r="E7" s="101"/>
      <c r="F7" s="101"/>
      <c r="G7" s="101"/>
      <c r="H7" s="101"/>
      <c r="I7" s="101"/>
    </row>
    <row r="8" spans="1:9" x14ac:dyDescent="0.2">
      <c r="A8" s="101"/>
      <c r="B8" s="101"/>
      <c r="C8" s="101"/>
      <c r="D8" s="101"/>
      <c r="E8" s="101"/>
      <c r="F8" s="101"/>
      <c r="G8" s="101"/>
      <c r="H8" s="101"/>
      <c r="I8" s="101"/>
    </row>
    <row r="9" spans="1:9" x14ac:dyDescent="0.2">
      <c r="A9" s="101"/>
      <c r="B9" s="101"/>
      <c r="C9" s="101"/>
      <c r="D9" s="101"/>
      <c r="E9" s="101"/>
      <c r="F9" s="101"/>
      <c r="G9" s="101"/>
      <c r="H9" s="101"/>
      <c r="I9" s="101"/>
    </row>
    <row r="10" spans="1:9" x14ac:dyDescent="0.2">
      <c r="A10" s="101"/>
      <c r="B10" s="101"/>
      <c r="C10" s="101"/>
      <c r="D10" s="101"/>
      <c r="E10" s="101"/>
      <c r="F10" s="101"/>
      <c r="G10" s="101"/>
      <c r="H10" s="101"/>
      <c r="I10" s="101"/>
    </row>
    <row r="11" spans="1:9" x14ac:dyDescent="0.2">
      <c r="A11" s="101"/>
      <c r="B11" s="101"/>
      <c r="C11" s="101"/>
      <c r="D11" s="101"/>
      <c r="E11" s="101"/>
      <c r="F11" s="101"/>
      <c r="G11" s="101"/>
      <c r="H11" s="101"/>
      <c r="I11" s="101"/>
    </row>
    <row r="12" spans="1:9" x14ac:dyDescent="0.2">
      <c r="A12" s="101"/>
      <c r="B12" s="101"/>
      <c r="C12" s="101"/>
      <c r="D12" s="101"/>
      <c r="E12" s="101"/>
      <c r="F12" s="101"/>
      <c r="G12" s="101"/>
      <c r="H12" s="101"/>
      <c r="I12" s="101"/>
    </row>
    <row r="13" spans="1:9" x14ac:dyDescent="0.2">
      <c r="A13" s="101"/>
      <c r="B13" s="101"/>
      <c r="C13" s="101"/>
      <c r="D13" s="101"/>
      <c r="E13" s="101"/>
      <c r="F13" s="101"/>
      <c r="G13" s="101"/>
      <c r="H13" s="101"/>
      <c r="I13" s="101"/>
    </row>
    <row r="14" spans="1:9" x14ac:dyDescent="0.2">
      <c r="A14" s="101"/>
      <c r="B14" s="101"/>
      <c r="C14" s="101"/>
      <c r="D14" s="101"/>
      <c r="E14" s="101"/>
      <c r="F14" s="101"/>
      <c r="G14" s="101"/>
      <c r="H14" s="101"/>
      <c r="I14" s="101"/>
    </row>
    <row r="15" spans="1:9" x14ac:dyDescent="0.2">
      <c r="A15" s="93"/>
      <c r="B15" s="93"/>
      <c r="C15" s="93"/>
      <c r="D15" s="93"/>
      <c r="E15" s="93"/>
      <c r="F15" s="93"/>
      <c r="G15" s="92"/>
      <c r="H15" s="92"/>
      <c r="I15" s="92"/>
    </row>
    <row r="16" spans="1:9" x14ac:dyDescent="0.2">
      <c r="A16" s="91"/>
      <c r="B16" s="91"/>
      <c r="C16" s="91"/>
      <c r="D16" s="91"/>
      <c r="E16" s="91"/>
      <c r="F16" s="91"/>
      <c r="G16" s="91"/>
      <c r="H16" s="91"/>
      <c r="I16" s="91"/>
    </row>
    <row r="17" spans="1:9" x14ac:dyDescent="0.2">
      <c r="A17" s="91"/>
      <c r="B17" s="91"/>
      <c r="C17" s="91"/>
      <c r="D17" s="91"/>
      <c r="E17" s="91"/>
      <c r="F17" s="91"/>
      <c r="G17" s="91"/>
      <c r="H17" s="91"/>
      <c r="I17" s="91"/>
    </row>
    <row r="18" spans="1:9" ht="26.25" x14ac:dyDescent="0.4">
      <c r="A18" s="85"/>
      <c r="B18" s="85"/>
      <c r="C18" s="85"/>
      <c r="D18" s="85"/>
      <c r="E18" s="86" t="s">
        <v>167</v>
      </c>
      <c r="F18" s="85"/>
      <c r="G18" s="85"/>
      <c r="H18" s="85"/>
      <c r="I18" s="85"/>
    </row>
    <row r="19" spans="1:9" x14ac:dyDescent="0.2">
      <c r="A19" s="85"/>
      <c r="B19" s="85"/>
      <c r="C19" s="85"/>
      <c r="D19" s="85"/>
      <c r="E19" s="85"/>
      <c r="F19" s="85"/>
      <c r="G19" s="85"/>
      <c r="H19" s="85"/>
      <c r="I19" s="85"/>
    </row>
    <row r="20" spans="1:9" x14ac:dyDescent="0.2">
      <c r="A20" s="85"/>
      <c r="B20" s="85"/>
      <c r="C20" s="85"/>
      <c r="D20" s="85"/>
      <c r="E20" s="85"/>
      <c r="F20" s="85"/>
      <c r="G20" s="85"/>
      <c r="H20" s="85"/>
      <c r="I20" s="85"/>
    </row>
    <row r="21" spans="1:9" x14ac:dyDescent="0.2">
      <c r="A21" s="85"/>
      <c r="B21" s="85"/>
      <c r="C21" s="85"/>
      <c r="D21" s="85"/>
      <c r="E21" s="85"/>
      <c r="F21" s="85"/>
      <c r="G21" s="85"/>
      <c r="H21" s="85"/>
      <c r="I21" s="85"/>
    </row>
    <row r="22" spans="1:9" x14ac:dyDescent="0.2">
      <c r="A22" s="85"/>
      <c r="B22" s="85"/>
      <c r="C22" s="85"/>
      <c r="D22" s="85"/>
      <c r="E22" s="85"/>
      <c r="F22" s="85"/>
      <c r="G22" s="85"/>
      <c r="H22" s="85"/>
      <c r="I22" s="85"/>
    </row>
    <row r="23" spans="1:9" x14ac:dyDescent="0.2">
      <c r="A23" s="85"/>
      <c r="B23" s="85"/>
      <c r="C23" s="85"/>
      <c r="D23" s="85"/>
      <c r="E23" s="85"/>
      <c r="F23" s="85"/>
      <c r="G23" s="85"/>
      <c r="H23" s="85"/>
      <c r="I23" s="85"/>
    </row>
    <row r="24" spans="1:9" x14ac:dyDescent="0.2">
      <c r="A24" s="85"/>
      <c r="B24" s="85"/>
      <c r="C24" s="85"/>
      <c r="D24" s="85"/>
      <c r="E24" s="85"/>
      <c r="F24" s="85"/>
      <c r="G24" s="85"/>
      <c r="H24" s="85"/>
      <c r="I24" s="85"/>
    </row>
    <row r="25" spans="1:9" x14ac:dyDescent="0.2">
      <c r="A25" s="85"/>
      <c r="B25" s="85"/>
      <c r="C25" s="85"/>
      <c r="D25" s="85"/>
      <c r="E25" s="85"/>
      <c r="F25" s="85"/>
      <c r="G25" s="85"/>
      <c r="H25" s="85"/>
      <c r="I25" s="85"/>
    </row>
    <row r="26" spans="1:9" x14ac:dyDescent="0.2">
      <c r="A26" s="85"/>
      <c r="B26" s="85"/>
      <c r="C26" s="85"/>
      <c r="D26" s="85"/>
      <c r="E26" s="85"/>
      <c r="F26" s="85"/>
      <c r="G26" s="85"/>
      <c r="H26" s="85"/>
      <c r="I26" s="85"/>
    </row>
    <row r="27" spans="1:9" x14ac:dyDescent="0.2">
      <c r="A27" s="85"/>
      <c r="B27" s="85"/>
      <c r="C27" s="85"/>
      <c r="D27" s="85"/>
      <c r="E27" s="85"/>
      <c r="F27" s="85"/>
      <c r="G27" s="85"/>
      <c r="H27" s="85"/>
      <c r="I27" s="85"/>
    </row>
    <row r="28" spans="1:9" x14ac:dyDescent="0.2">
      <c r="A28" s="85"/>
      <c r="B28" s="85"/>
      <c r="C28" s="85"/>
      <c r="D28" s="85"/>
      <c r="E28" s="85"/>
      <c r="F28" s="85"/>
      <c r="G28" s="85"/>
      <c r="H28" s="85"/>
      <c r="I28" s="85"/>
    </row>
    <row r="29" spans="1:9" ht="15" customHeight="1" x14ac:dyDescent="0.2">
      <c r="A29" s="103" t="s">
        <v>168</v>
      </c>
      <c r="B29" s="104"/>
      <c r="C29" s="104"/>
      <c r="D29" s="104"/>
      <c r="E29" s="104"/>
      <c r="F29" s="104"/>
      <c r="G29" s="104"/>
      <c r="H29" s="104"/>
      <c r="I29" s="104"/>
    </row>
    <row r="30" spans="1:9" x14ac:dyDescent="0.2">
      <c r="A30" s="104"/>
      <c r="B30" s="104"/>
      <c r="C30" s="104"/>
      <c r="D30" s="104"/>
      <c r="E30" s="104"/>
      <c r="F30" s="104"/>
      <c r="G30" s="104"/>
      <c r="H30" s="104"/>
      <c r="I30" s="104"/>
    </row>
    <row r="31" spans="1:9" x14ac:dyDescent="0.2">
      <c r="A31" s="104"/>
      <c r="B31" s="104"/>
      <c r="C31" s="104"/>
      <c r="D31" s="104"/>
      <c r="E31" s="104"/>
      <c r="F31" s="104"/>
      <c r="G31" s="104"/>
      <c r="H31" s="104"/>
      <c r="I31" s="104"/>
    </row>
    <row r="32" spans="1:9" x14ac:dyDescent="0.2">
      <c r="A32" s="104"/>
      <c r="B32" s="104"/>
      <c r="C32" s="104"/>
      <c r="D32" s="104"/>
      <c r="E32" s="104"/>
      <c r="F32" s="104"/>
      <c r="G32" s="104"/>
      <c r="H32" s="104"/>
      <c r="I32" s="104"/>
    </row>
    <row r="33" spans="1:449" x14ac:dyDescent="0.2">
      <c r="A33" s="104"/>
      <c r="B33" s="104"/>
      <c r="C33" s="104"/>
      <c r="D33" s="104"/>
      <c r="E33" s="104"/>
      <c r="F33" s="104"/>
      <c r="G33" s="104"/>
      <c r="H33" s="104"/>
      <c r="I33" s="104"/>
    </row>
    <row r="34" spans="1:449" x14ac:dyDescent="0.2">
      <c r="A34" s="104"/>
      <c r="B34" s="104"/>
      <c r="C34" s="104"/>
      <c r="D34" s="104"/>
      <c r="E34" s="104"/>
      <c r="F34" s="104"/>
      <c r="G34" s="104"/>
      <c r="H34" s="104"/>
      <c r="I34" s="104"/>
    </row>
    <row r="35" spans="1:449" x14ac:dyDescent="0.2">
      <c r="A35" s="104"/>
      <c r="B35" s="104"/>
      <c r="C35" s="104"/>
      <c r="D35" s="104"/>
      <c r="E35" s="104"/>
      <c r="F35" s="104"/>
      <c r="G35" s="104"/>
      <c r="H35" s="104"/>
      <c r="I35" s="104"/>
    </row>
    <row r="36" spans="1:449" x14ac:dyDescent="0.2">
      <c r="A36" s="105"/>
      <c r="B36" s="105"/>
      <c r="C36" s="105"/>
      <c r="D36" s="105"/>
      <c r="E36" s="105"/>
      <c r="F36" s="105"/>
      <c r="G36" s="105"/>
      <c r="H36" s="105"/>
      <c r="I36" s="105"/>
    </row>
    <row r="37" spans="1:449" s="6" customFormat="1" x14ac:dyDescent="0.2">
      <c r="A37" s="85"/>
      <c r="B37" s="85"/>
      <c r="C37" s="85"/>
      <c r="D37" s="85"/>
      <c r="E37" s="85"/>
      <c r="F37" s="85"/>
      <c r="G37" s="85"/>
      <c r="H37" s="85"/>
      <c r="I37" s="85"/>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c r="IN37" s="3"/>
      <c r="IO37" s="3"/>
      <c r="IP37" s="3"/>
      <c r="IQ37" s="3"/>
      <c r="IR37" s="3"/>
      <c r="IS37" s="3"/>
      <c r="IT37" s="3"/>
      <c r="IU37" s="3"/>
      <c r="IV37" s="3"/>
      <c r="IW37" s="3"/>
      <c r="IX37" s="3"/>
      <c r="IY37" s="3"/>
      <c r="IZ37" s="3"/>
      <c r="JA37" s="3"/>
      <c r="JB37" s="3"/>
      <c r="JC37" s="3"/>
      <c r="JD37" s="3"/>
      <c r="JE37" s="3"/>
      <c r="JF37" s="3"/>
      <c r="JG37" s="3"/>
      <c r="JH37" s="3"/>
      <c r="JI37" s="3"/>
      <c r="JJ37" s="3"/>
      <c r="JK37" s="3"/>
      <c r="JL37" s="3"/>
      <c r="JM37" s="3"/>
      <c r="JN37" s="3"/>
      <c r="JO37" s="3"/>
      <c r="JP37" s="3"/>
      <c r="JQ37" s="3"/>
      <c r="JR37" s="3"/>
      <c r="JS37" s="3"/>
      <c r="JT37" s="3"/>
      <c r="JU37" s="3"/>
      <c r="JV37" s="3"/>
      <c r="JW37" s="3"/>
      <c r="JX37" s="3"/>
      <c r="JY37" s="3"/>
      <c r="JZ37" s="3"/>
      <c r="KA37" s="3"/>
      <c r="KB37" s="3"/>
      <c r="KC37" s="3"/>
      <c r="KD37" s="3"/>
      <c r="KE37" s="3"/>
      <c r="KF37" s="3"/>
      <c r="KG37" s="3"/>
      <c r="KH37" s="3"/>
      <c r="KI37" s="3"/>
      <c r="KJ37" s="3"/>
      <c r="KK37" s="3"/>
      <c r="KL37" s="3"/>
      <c r="KM37" s="3"/>
      <c r="KN37" s="3"/>
      <c r="KO37" s="3"/>
      <c r="KP37" s="3"/>
      <c r="KQ37" s="3"/>
      <c r="KR37" s="3"/>
      <c r="KS37" s="3"/>
      <c r="KT37" s="3"/>
      <c r="KU37" s="3"/>
      <c r="KV37" s="3"/>
      <c r="KW37" s="3"/>
      <c r="KX37" s="3"/>
      <c r="KY37" s="3"/>
      <c r="KZ37" s="3"/>
      <c r="LA37" s="3"/>
      <c r="LB37" s="3"/>
      <c r="LC37" s="3"/>
      <c r="LD37" s="3"/>
      <c r="LE37" s="3"/>
      <c r="LF37" s="3"/>
      <c r="LG37" s="3"/>
      <c r="LH37" s="3"/>
      <c r="LI37" s="3"/>
      <c r="LJ37" s="3"/>
      <c r="LK37" s="3"/>
      <c r="LL37" s="3"/>
      <c r="LM37" s="3"/>
      <c r="LN37" s="3"/>
      <c r="LO37" s="3"/>
      <c r="LP37" s="3"/>
      <c r="LQ37" s="3"/>
      <c r="LR37" s="3"/>
      <c r="LS37" s="3"/>
      <c r="LT37" s="3"/>
      <c r="LU37" s="3"/>
      <c r="LV37" s="3"/>
      <c r="LW37" s="3"/>
      <c r="LX37" s="3"/>
      <c r="LY37" s="3"/>
      <c r="LZ37" s="3"/>
      <c r="MA37" s="3"/>
      <c r="MB37" s="3"/>
      <c r="MC37" s="3"/>
      <c r="MD37" s="3"/>
      <c r="ME37" s="3"/>
      <c r="MF37" s="3"/>
      <c r="MG37" s="3"/>
      <c r="MH37" s="3"/>
      <c r="MI37" s="3"/>
      <c r="MJ37" s="3"/>
      <c r="MK37" s="3"/>
      <c r="ML37" s="3"/>
      <c r="MM37" s="3"/>
      <c r="MN37" s="3"/>
      <c r="MO37" s="3"/>
      <c r="MP37" s="3"/>
      <c r="MQ37" s="3"/>
      <c r="MR37" s="3"/>
      <c r="MS37" s="3"/>
      <c r="MT37" s="3"/>
      <c r="MU37" s="3"/>
      <c r="MV37" s="3"/>
      <c r="MW37" s="3"/>
      <c r="MX37" s="3"/>
      <c r="MY37" s="3"/>
      <c r="MZ37" s="3"/>
      <c r="NA37" s="3"/>
      <c r="NB37" s="3"/>
      <c r="NC37" s="3"/>
      <c r="ND37" s="3"/>
      <c r="NE37" s="3"/>
      <c r="NF37" s="3"/>
      <c r="NG37" s="3"/>
      <c r="NH37" s="3"/>
      <c r="NI37" s="3"/>
      <c r="NJ37" s="3"/>
      <c r="NK37" s="3"/>
      <c r="NL37" s="3"/>
      <c r="NM37" s="3"/>
      <c r="NN37" s="3"/>
      <c r="NO37" s="3"/>
      <c r="NP37" s="3"/>
      <c r="NQ37" s="3"/>
      <c r="NR37" s="3"/>
      <c r="NS37" s="3"/>
      <c r="NT37" s="3"/>
      <c r="NU37" s="3"/>
      <c r="NV37" s="3"/>
      <c r="NW37" s="3"/>
      <c r="NX37" s="3"/>
      <c r="NY37" s="3"/>
      <c r="NZ37" s="3"/>
      <c r="OA37" s="3"/>
      <c r="OB37" s="3"/>
      <c r="OC37" s="3"/>
      <c r="OD37" s="3"/>
      <c r="OE37" s="3"/>
      <c r="OF37" s="3"/>
      <c r="OG37" s="3"/>
      <c r="OH37" s="3"/>
      <c r="OI37" s="3"/>
      <c r="OJ37" s="3"/>
      <c r="OK37" s="3"/>
      <c r="OL37" s="3"/>
      <c r="OM37" s="3"/>
      <c r="ON37" s="3"/>
      <c r="OO37" s="3"/>
      <c r="OP37" s="3"/>
      <c r="OQ37" s="3"/>
      <c r="OR37" s="3"/>
      <c r="OS37" s="3"/>
      <c r="OT37" s="3"/>
      <c r="OU37" s="3"/>
      <c r="OV37" s="3"/>
      <c r="OW37" s="3"/>
      <c r="OX37" s="3"/>
      <c r="OY37" s="3"/>
      <c r="OZ37" s="3"/>
      <c r="PA37" s="3"/>
      <c r="PB37" s="3"/>
      <c r="PC37" s="3"/>
      <c r="PD37" s="3"/>
      <c r="PE37" s="3"/>
      <c r="PF37" s="3"/>
      <c r="PG37" s="3"/>
      <c r="PH37" s="3"/>
      <c r="PI37" s="3"/>
      <c r="PJ37" s="3"/>
      <c r="PK37" s="3"/>
      <c r="PL37" s="3"/>
      <c r="PM37" s="3"/>
      <c r="PN37" s="3"/>
      <c r="PO37" s="3"/>
      <c r="PP37" s="3"/>
      <c r="PQ37" s="3"/>
      <c r="PR37" s="3"/>
      <c r="PS37" s="3"/>
      <c r="PT37" s="3"/>
      <c r="PU37" s="3"/>
      <c r="PV37" s="3"/>
      <c r="PW37" s="3"/>
      <c r="PX37" s="3"/>
      <c r="PY37" s="3"/>
      <c r="PZ37" s="3"/>
      <c r="QA37" s="3"/>
      <c r="QB37" s="3"/>
      <c r="QC37" s="3"/>
      <c r="QD37" s="3"/>
      <c r="QE37" s="3"/>
      <c r="QF37" s="3"/>
      <c r="QG37" s="3"/>
    </row>
    <row r="38" spans="1:449" ht="14.25" customHeight="1" x14ac:dyDescent="0.2">
      <c r="A38" s="99" t="s">
        <v>180</v>
      </c>
      <c r="B38" s="100"/>
      <c r="C38" s="100"/>
      <c r="D38" s="100"/>
      <c r="E38" s="100"/>
      <c r="F38" s="100"/>
      <c r="G38" s="100"/>
      <c r="H38" s="100"/>
      <c r="I38" s="100"/>
    </row>
    <row r="39" spans="1:449" x14ac:dyDescent="0.2">
      <c r="A39" s="100"/>
      <c r="B39" s="100"/>
      <c r="C39" s="100"/>
      <c r="D39" s="100"/>
      <c r="E39" s="100"/>
      <c r="F39" s="100"/>
      <c r="G39" s="100"/>
      <c r="H39" s="100"/>
      <c r="I39" s="100"/>
    </row>
    <row r="40" spans="1:449" x14ac:dyDescent="0.2">
      <c r="A40" s="100"/>
      <c r="B40" s="100"/>
      <c r="C40" s="100"/>
      <c r="D40" s="100"/>
      <c r="E40" s="100"/>
      <c r="F40" s="100"/>
      <c r="G40" s="100"/>
      <c r="H40" s="100"/>
      <c r="I40" s="100"/>
    </row>
    <row r="41" spans="1:449" x14ac:dyDescent="0.2">
      <c r="A41" s="100"/>
      <c r="B41" s="100"/>
      <c r="C41" s="100"/>
      <c r="D41" s="100"/>
      <c r="E41" s="100"/>
      <c r="F41" s="100"/>
      <c r="G41" s="100"/>
      <c r="H41" s="100"/>
      <c r="I41" s="100"/>
    </row>
    <row r="42" spans="1:449" ht="31.5" customHeight="1" x14ac:dyDescent="0.2">
      <c r="A42" s="100"/>
      <c r="B42" s="100"/>
      <c r="C42" s="100"/>
      <c r="D42" s="100"/>
      <c r="E42" s="100"/>
      <c r="F42" s="100"/>
      <c r="G42" s="100"/>
      <c r="H42" s="100"/>
      <c r="I42" s="100"/>
    </row>
    <row r="43" spans="1:449" x14ac:dyDescent="0.2">
      <c r="A43" s="85"/>
      <c r="B43" s="85"/>
      <c r="C43" s="85"/>
      <c r="D43" s="85"/>
      <c r="E43" s="85"/>
      <c r="F43" s="85"/>
      <c r="G43" s="85"/>
      <c r="H43" s="85"/>
      <c r="I43" s="85"/>
    </row>
    <row r="44" spans="1:449" ht="14.25" customHeight="1" x14ac:dyDescent="0.2">
      <c r="A44" s="99" t="s">
        <v>181</v>
      </c>
      <c r="B44" s="100"/>
      <c r="C44" s="100"/>
      <c r="D44" s="100"/>
      <c r="E44" s="100"/>
      <c r="F44" s="100"/>
      <c r="G44" s="100"/>
      <c r="H44" s="100"/>
      <c r="I44" s="100"/>
    </row>
    <row r="45" spans="1:449" x14ac:dyDescent="0.2">
      <c r="A45" s="100"/>
      <c r="B45" s="100"/>
      <c r="C45" s="100"/>
      <c r="D45" s="100"/>
      <c r="E45" s="100"/>
      <c r="F45" s="100"/>
      <c r="G45" s="100"/>
      <c r="H45" s="100"/>
      <c r="I45" s="100"/>
    </row>
    <row r="46" spans="1:449" x14ac:dyDescent="0.2">
      <c r="A46" s="100"/>
      <c r="B46" s="100"/>
      <c r="C46" s="100"/>
      <c r="D46" s="100"/>
      <c r="E46" s="100"/>
      <c r="F46" s="100"/>
      <c r="G46" s="100"/>
      <c r="H46" s="100"/>
      <c r="I46" s="100"/>
    </row>
    <row r="47" spans="1:449" x14ac:dyDescent="0.2">
      <c r="A47" s="100"/>
      <c r="B47" s="100"/>
      <c r="C47" s="100"/>
      <c r="D47" s="100"/>
      <c r="E47" s="100"/>
      <c r="F47" s="100"/>
      <c r="G47" s="100"/>
      <c r="H47" s="100"/>
      <c r="I47" s="100"/>
    </row>
    <row r="48" spans="1:449" x14ac:dyDescent="0.2">
      <c r="A48" s="100"/>
      <c r="B48" s="100"/>
      <c r="C48" s="100"/>
      <c r="D48" s="100"/>
      <c r="E48" s="100"/>
      <c r="F48" s="100"/>
      <c r="G48" s="100"/>
      <c r="H48" s="100"/>
      <c r="I48" s="100"/>
    </row>
  </sheetData>
  <sheetProtection sheet="1" objects="1" scenarios="1"/>
  <mergeCells count="6">
    <mergeCell ref="A1:I1"/>
    <mergeCell ref="A38:I42"/>
    <mergeCell ref="A44:I48"/>
    <mergeCell ref="A4:I14"/>
    <mergeCell ref="A2:I2"/>
    <mergeCell ref="A29:I3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3"/>
  <dimension ref="A1:S45"/>
  <sheetViews>
    <sheetView showGridLines="0" rightToLeft="1" zoomScale="85" zoomScaleNormal="85" workbookViewId="0">
      <selection activeCell="B10" sqref="B10"/>
    </sheetView>
  </sheetViews>
  <sheetFormatPr defaultRowHeight="14.25" x14ac:dyDescent="0.2"/>
  <cols>
    <col min="1" max="1" width="50.25" customWidth="1"/>
    <col min="2" max="2" width="11.5" customWidth="1"/>
    <col min="3" max="3" width="9.25" customWidth="1"/>
    <col min="4" max="4" width="8.375" customWidth="1"/>
    <col min="5" max="5" width="10.125" style="1" customWidth="1"/>
    <col min="6" max="6" width="11.125" bestFit="1" customWidth="1"/>
    <col min="7" max="7" width="11" customWidth="1"/>
    <col min="8" max="8" width="21.875" bestFit="1" customWidth="1"/>
    <col min="9" max="9" width="11.25" customWidth="1"/>
    <col min="10" max="10" width="9.375" customWidth="1"/>
    <col min="16" max="17" width="11.125" customWidth="1"/>
    <col min="20" max="20" width="14.125" customWidth="1"/>
  </cols>
  <sheetData>
    <row r="1" spans="1:19" s="17" customFormat="1" ht="26.25" x14ac:dyDescent="0.4">
      <c r="A1" s="106" t="s">
        <v>128</v>
      </c>
      <c r="B1" s="106"/>
      <c r="C1" s="106"/>
      <c r="D1" s="106"/>
      <c r="E1" s="106"/>
      <c r="F1" s="106"/>
      <c r="G1" s="106"/>
      <c r="H1" s="106"/>
      <c r="I1" s="106"/>
      <c r="J1" s="106"/>
      <c r="K1" s="76"/>
    </row>
    <row r="3" spans="1:19" ht="15.75" x14ac:dyDescent="0.25">
      <c r="B3" s="23"/>
      <c r="C3" s="109" t="s">
        <v>118</v>
      </c>
      <c r="D3" s="110"/>
      <c r="E3"/>
    </row>
    <row r="4" spans="1:19" ht="20.25" x14ac:dyDescent="0.3">
      <c r="A4" s="15"/>
      <c r="B4" s="15"/>
      <c r="E4" s="19"/>
      <c r="F4" s="15"/>
      <c r="G4" s="15"/>
      <c r="H4" s="15"/>
      <c r="I4" s="15"/>
      <c r="J4" s="15"/>
      <c r="K4" s="15"/>
    </row>
    <row r="5" spans="1:19" ht="20.25" x14ac:dyDescent="0.3">
      <c r="A5" s="54" t="s">
        <v>32</v>
      </c>
      <c r="B5" s="114" t="s">
        <v>98</v>
      </c>
      <c r="C5" s="115"/>
      <c r="D5" s="115"/>
      <c r="E5" s="116"/>
      <c r="F5" s="4" t="s">
        <v>103</v>
      </c>
      <c r="J5" s="16"/>
      <c r="K5" s="16"/>
    </row>
    <row r="6" spans="1:19" ht="20.25" x14ac:dyDescent="0.3">
      <c r="A6" s="16"/>
      <c r="B6" s="16"/>
      <c r="C6" s="16"/>
      <c r="D6" s="16"/>
      <c r="E6" s="19"/>
      <c r="F6" s="16"/>
      <c r="G6" s="16"/>
      <c r="H6" s="16"/>
      <c r="I6" s="16"/>
      <c r="J6" s="16"/>
      <c r="K6" s="16"/>
    </row>
    <row r="7" spans="1:19" ht="20.25" x14ac:dyDescent="0.3">
      <c r="A7" s="57" t="s">
        <v>111</v>
      </c>
      <c r="B7" s="111"/>
      <c r="C7" s="112"/>
      <c r="D7" s="112"/>
      <c r="E7" s="112"/>
      <c r="F7" s="113"/>
      <c r="G7" s="9"/>
      <c r="H7" s="9"/>
      <c r="I7" s="9"/>
      <c r="J7" s="9"/>
      <c r="K7" s="9"/>
    </row>
    <row r="8" spans="1:19" s="6" customFormat="1" ht="20.25" x14ac:dyDescent="0.3">
      <c r="A8" s="41"/>
      <c r="B8" s="25"/>
      <c r="D8" s="24"/>
      <c r="E8" s="26"/>
      <c r="F8" s="24"/>
      <c r="G8" s="24"/>
      <c r="H8" s="24"/>
      <c r="I8" s="24"/>
      <c r="J8" s="24"/>
      <c r="K8" s="24"/>
    </row>
    <row r="9" spans="1:19" ht="18" x14ac:dyDescent="0.25">
      <c r="A9" s="57" t="s">
        <v>110</v>
      </c>
      <c r="B9" s="107">
        <v>42422</v>
      </c>
      <c r="C9" s="108"/>
      <c r="D9" s="8" t="s">
        <v>121</v>
      </c>
      <c r="I9" s="40"/>
      <c r="J9" s="22"/>
      <c r="S9" s="2"/>
    </row>
    <row r="10" spans="1:19" x14ac:dyDescent="0.2">
      <c r="A10" s="42"/>
      <c r="S10" s="2"/>
    </row>
    <row r="11" spans="1:19" x14ac:dyDescent="0.2">
      <c r="A11" s="42"/>
      <c r="S11" s="2"/>
    </row>
    <row r="12" spans="1:19" ht="15" x14ac:dyDescent="0.25">
      <c r="A12" s="42"/>
      <c r="B12" s="18" t="s">
        <v>114</v>
      </c>
      <c r="C12" s="18" t="s">
        <v>113</v>
      </c>
      <c r="D12" s="18" t="s">
        <v>112</v>
      </c>
      <c r="E12" s="18" t="s">
        <v>144</v>
      </c>
      <c r="F12" s="21"/>
      <c r="G12" s="21"/>
      <c r="H12" s="21"/>
      <c r="I12" s="21"/>
      <c r="J12" s="21"/>
    </row>
    <row r="13" spans="1:19" x14ac:dyDescent="0.2">
      <c r="A13" s="42"/>
      <c r="B13" s="4" t="s">
        <v>9</v>
      </c>
      <c r="C13" s="4" t="s">
        <v>10</v>
      </c>
      <c r="D13" s="4" t="s">
        <v>11</v>
      </c>
      <c r="E13" s="4" t="s">
        <v>15</v>
      </c>
    </row>
    <row r="14" spans="1:19" ht="15.75" x14ac:dyDescent="0.2">
      <c r="A14" s="50" t="s">
        <v>6</v>
      </c>
      <c r="B14" s="55">
        <v>10</v>
      </c>
      <c r="C14" s="55">
        <v>10</v>
      </c>
      <c r="D14" s="55">
        <v>10</v>
      </c>
      <c r="E14" s="55">
        <v>10</v>
      </c>
      <c r="F14" s="105" t="s">
        <v>150</v>
      </c>
      <c r="G14" s="105"/>
      <c r="H14" s="105"/>
      <c r="I14" s="105"/>
      <c r="J14" s="105"/>
      <c r="K14" s="105"/>
    </row>
    <row r="15" spans="1:19" ht="15" x14ac:dyDescent="0.2">
      <c r="A15" s="43"/>
      <c r="B15" s="5" t="s">
        <v>12</v>
      </c>
      <c r="C15" s="5" t="s">
        <v>13</v>
      </c>
      <c r="D15" s="5" t="s">
        <v>14</v>
      </c>
      <c r="E15" s="5" t="s">
        <v>18</v>
      </c>
      <c r="F15" s="105"/>
      <c r="G15" s="105"/>
      <c r="H15" s="105"/>
      <c r="I15" s="105"/>
      <c r="J15" s="105"/>
      <c r="K15" s="105"/>
    </row>
    <row r="16" spans="1:19" ht="15.75" x14ac:dyDescent="0.2">
      <c r="A16" s="47" t="s">
        <v>104</v>
      </c>
      <c r="B16" s="12">
        <v>0.5</v>
      </c>
      <c r="C16" s="12">
        <v>0.5</v>
      </c>
      <c r="D16" s="12">
        <v>0.5</v>
      </c>
      <c r="E16" s="12">
        <v>0.5</v>
      </c>
      <c r="F16" s="46"/>
    </row>
    <row r="17" spans="1:12" ht="6" customHeight="1" x14ac:dyDescent="0.2">
      <c r="A17" s="44"/>
      <c r="E17"/>
      <c r="F17" s="1"/>
    </row>
    <row r="18" spans="1:12" ht="15" x14ac:dyDescent="0.2">
      <c r="A18" s="44"/>
      <c r="B18" s="4" t="s">
        <v>16</v>
      </c>
      <c r="C18" s="4" t="s">
        <v>17</v>
      </c>
      <c r="D18" s="4" t="s">
        <v>145</v>
      </c>
      <c r="E18" s="4" t="s">
        <v>146</v>
      </c>
      <c r="F18" s="1"/>
    </row>
    <row r="19" spans="1:12" ht="15.75" x14ac:dyDescent="0.2">
      <c r="A19" s="51" t="s">
        <v>105</v>
      </c>
      <c r="B19" s="55">
        <v>10</v>
      </c>
      <c r="C19" s="55">
        <v>10</v>
      </c>
      <c r="D19" s="55">
        <v>10</v>
      </c>
      <c r="E19" s="55">
        <v>10</v>
      </c>
      <c r="F19" s="105" t="str">
        <f>F14</f>
        <v>יש לרשום את הערכים מחוק העזר צמדים למדד המחירים לצרכן שהיה בתוקף בעת חתימת הסכם הפיתוח עד לתאריך ביצוע החישוב. אין לכלול את רכיב המט"ש.</v>
      </c>
      <c r="G19" s="105"/>
      <c r="H19" s="105"/>
      <c r="I19" s="105"/>
      <c r="J19" s="105"/>
      <c r="K19" s="105"/>
    </row>
    <row r="20" spans="1:12" ht="15" x14ac:dyDescent="0.2">
      <c r="A20" s="44"/>
      <c r="B20" s="5" t="s">
        <v>19</v>
      </c>
      <c r="C20" s="5" t="s">
        <v>20</v>
      </c>
      <c r="D20" s="5" t="s">
        <v>147</v>
      </c>
      <c r="E20" s="5" t="s">
        <v>148</v>
      </c>
      <c r="F20" s="105"/>
      <c r="G20" s="105"/>
      <c r="H20" s="105"/>
      <c r="I20" s="105"/>
      <c r="J20" s="105"/>
      <c r="K20" s="105"/>
    </row>
    <row r="21" spans="1:12" ht="15.75" x14ac:dyDescent="0.2">
      <c r="A21" s="56" t="s">
        <v>109</v>
      </c>
      <c r="B21" s="12">
        <v>0.5</v>
      </c>
      <c r="C21" s="12">
        <v>0.5</v>
      </c>
      <c r="D21" s="12">
        <v>0.5</v>
      </c>
      <c r="E21" s="12">
        <v>0.5</v>
      </c>
    </row>
    <row r="22" spans="1:12" ht="15" x14ac:dyDescent="0.2">
      <c r="A22" s="44"/>
    </row>
    <row r="23" spans="1:12" ht="15" x14ac:dyDescent="0.2">
      <c r="A23" s="44"/>
    </row>
    <row r="24" spans="1:12" ht="15.75" x14ac:dyDescent="0.25">
      <c r="A24" s="45" t="s">
        <v>116</v>
      </c>
      <c r="B24" s="52">
        <v>12000</v>
      </c>
      <c r="C24" s="4" t="s">
        <v>21</v>
      </c>
      <c r="D24" s="46" t="s">
        <v>7</v>
      </c>
      <c r="L24" s="27"/>
    </row>
    <row r="25" spans="1:12" ht="15" x14ac:dyDescent="0.2">
      <c r="A25" s="44"/>
      <c r="C25" s="4"/>
      <c r="D25" s="1"/>
    </row>
    <row r="26" spans="1:12" ht="15.75" x14ac:dyDescent="0.25">
      <c r="A26" s="45" t="s">
        <v>117</v>
      </c>
      <c r="B26" s="52">
        <v>8000</v>
      </c>
      <c r="C26" s="5" t="s">
        <v>22</v>
      </c>
      <c r="D26" s="46" t="str">
        <f>D24</f>
        <v xml:space="preserve">כמצויין בהסכם הפיתוח או לפי תב"עות עליהן חל הסכם הפיתוח </v>
      </c>
    </row>
    <row r="27" spans="1:12" ht="15" x14ac:dyDescent="0.2">
      <c r="A27" s="44"/>
      <c r="C27" s="4"/>
      <c r="D27" s="1"/>
    </row>
    <row r="28" spans="1:12" ht="15.75" x14ac:dyDescent="0.25">
      <c r="A28" s="45" t="s">
        <v>153</v>
      </c>
      <c r="B28" s="52">
        <v>7000</v>
      </c>
      <c r="C28" s="5" t="s">
        <v>151</v>
      </c>
      <c r="D28" t="s">
        <v>154</v>
      </c>
    </row>
    <row r="29" spans="1:12" ht="15" x14ac:dyDescent="0.2">
      <c r="A29" s="44"/>
      <c r="D29" s="1"/>
    </row>
    <row r="30" spans="1:12" ht="15.75" x14ac:dyDescent="0.25">
      <c r="A30" s="45" t="s">
        <v>156</v>
      </c>
      <c r="B30" s="52">
        <v>2000</v>
      </c>
      <c r="D30" t="s">
        <v>157</v>
      </c>
    </row>
    <row r="31" spans="1:12" ht="15" x14ac:dyDescent="0.2">
      <c r="A31" s="44"/>
      <c r="D31" s="1"/>
    </row>
    <row r="32" spans="1:12" ht="15.75" x14ac:dyDescent="0.25">
      <c r="A32" s="45" t="s">
        <v>158</v>
      </c>
      <c r="B32" s="48">
        <f>VLOOKUP(B5,'תעריפים 2016'!$B$2:$H$58,6,0)*(1+C32)</f>
        <v>119.0592</v>
      </c>
      <c r="C32" s="90">
        <v>0.17</v>
      </c>
      <c r="D32" s="46" t="s">
        <v>8</v>
      </c>
    </row>
    <row r="33" spans="1:15" ht="15.75" thickBot="1" x14ac:dyDescent="0.25">
      <c r="A33" s="44"/>
    </row>
    <row r="34" spans="1:15" ht="16.5" thickBot="1" x14ac:dyDescent="0.3">
      <c r="A34" s="45" t="s">
        <v>155</v>
      </c>
      <c r="B34" s="49">
        <f>(B14*B16+C14*C16+D14*D16+E14*E16)*B24+(B19*B21+C19*C21+D19*D21+E19*E21)*B26</f>
        <v>400000</v>
      </c>
      <c r="C34" s="4" t="s">
        <v>24</v>
      </c>
      <c r="D34" s="46" t="s">
        <v>107</v>
      </c>
      <c r="G34" s="87" t="s">
        <v>23</v>
      </c>
      <c r="H34" s="88"/>
      <c r="I34" s="88"/>
      <c r="J34" s="89" t="s">
        <v>149</v>
      </c>
      <c r="M34" s="7"/>
      <c r="N34" s="7"/>
      <c r="O34" s="7"/>
    </row>
    <row r="35" spans="1:15" ht="15.75" thickBot="1" x14ac:dyDescent="0.3">
      <c r="A35" s="44"/>
      <c r="B35" s="3"/>
      <c r="C35" s="4"/>
      <c r="F35" s="11"/>
      <c r="J35" s="6"/>
      <c r="K35" s="6"/>
      <c r="L35" s="7"/>
      <c r="M35" s="7"/>
      <c r="N35" s="7"/>
      <c r="O35" s="7"/>
    </row>
    <row r="36" spans="1:15" ht="16.5" thickBot="1" x14ac:dyDescent="0.3">
      <c r="A36" s="45" t="s">
        <v>115</v>
      </c>
      <c r="B36" s="48">
        <f>B34/(B30*1.35+(B28-B30))</f>
        <v>51.948051948051948</v>
      </c>
      <c r="C36" s="4" t="s">
        <v>25</v>
      </c>
      <c r="D36" s="46" t="s">
        <v>141</v>
      </c>
      <c r="I36" s="87" t="s">
        <v>108</v>
      </c>
      <c r="J36" s="89" t="s">
        <v>152</v>
      </c>
      <c r="L36" s="6"/>
      <c r="M36" s="6"/>
      <c r="N36" s="6"/>
      <c r="O36" s="6"/>
    </row>
    <row r="37" spans="1:15" ht="15" x14ac:dyDescent="0.2">
      <c r="A37" s="44"/>
    </row>
    <row r="38" spans="1:15" ht="15.75" x14ac:dyDescent="0.25">
      <c r="A38" s="47" t="s">
        <v>119</v>
      </c>
      <c r="B38" s="53">
        <f>IF(B36&gt;B32,0,(B32-B36)/B32)</f>
        <v>0.56367880896182776</v>
      </c>
      <c r="C38" s="4" t="s">
        <v>120</v>
      </c>
      <c r="D38" s="46" t="s">
        <v>106</v>
      </c>
    </row>
    <row r="39" spans="1:15" ht="15" x14ac:dyDescent="0.2">
      <c r="A39" s="44"/>
      <c r="D39" s="1"/>
    </row>
    <row r="40" spans="1:15" ht="20.25" x14ac:dyDescent="0.3">
      <c r="A40" s="45" t="s">
        <v>142</v>
      </c>
      <c r="B40" s="58">
        <f>B32/(1+C32)*(1-B38)</f>
        <v>44.400044400044408</v>
      </c>
      <c r="C40" s="4" t="s">
        <v>25</v>
      </c>
      <c r="D40" s="46" t="s">
        <v>27</v>
      </c>
    </row>
    <row r="42" spans="1:15" ht="20.25" x14ac:dyDescent="0.3">
      <c r="A42" s="45" t="s">
        <v>143</v>
      </c>
      <c r="B42" s="58">
        <f>B40*1.35</f>
        <v>59.940059940059953</v>
      </c>
      <c r="C42" s="4" t="s">
        <v>25</v>
      </c>
      <c r="D42" s="46" t="s">
        <v>122</v>
      </c>
    </row>
    <row r="45" spans="1:15" x14ac:dyDescent="0.2">
      <c r="B45" s="2"/>
    </row>
  </sheetData>
  <sheetProtection sheet="1" objects="1" scenarios="1"/>
  <mergeCells count="7">
    <mergeCell ref="A1:J1"/>
    <mergeCell ref="F14:K15"/>
    <mergeCell ref="F19:K20"/>
    <mergeCell ref="B9:C9"/>
    <mergeCell ref="C3:D3"/>
    <mergeCell ref="B7:F7"/>
    <mergeCell ref="B5:E5"/>
  </mergeCells>
  <dataValidations count="1">
    <dataValidation type="date" allowBlank="1" showInputMessage="1" showErrorMessage="1" errorTitle="שגיאה בתאריך" error="תאריך לא בהוזן בפורמט הנכון ולא יכול להיות לפני 01/05/2015" promptTitle="יש להזין תאריך בפורמט DD/MM/YYYY" prompt="תאריך החל מ- 01/05/2015" sqref="B9:C9">
      <formula1>42125</formula1>
      <formula2>73050</formula2>
    </dataValidation>
  </dataValidations>
  <pageMargins left="0.70866141732283472" right="0.70866141732283472" top="0.74803149606299213" bottom="0.74803149606299213" header="0.31496062992125984" footer="0.31496062992125984"/>
  <pageSetup paperSize="9" scale="65" orientation="landscape" r:id="rId1"/>
  <headerFooter>
    <oddHeader>&amp;Lתאריך __________&amp;Rלוגו תאגיד</oddHeader>
  </headerFooter>
  <colBreaks count="1" manualBreakCount="1">
    <brk id="12" min="1" max="34" man="1"/>
  </col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'תעריפים 2016'!$B$3:$B$59</xm:f>
          </x14:formula1>
          <xm:sqref>B5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4"/>
  <dimension ref="A1:K35"/>
  <sheetViews>
    <sheetView showGridLines="0" rightToLeft="1" zoomScaleNormal="100" workbookViewId="0">
      <selection activeCell="B31" sqref="B31"/>
    </sheetView>
  </sheetViews>
  <sheetFormatPr defaultRowHeight="14.25" x14ac:dyDescent="0.2"/>
  <cols>
    <col min="1" max="1" width="35" customWidth="1"/>
    <col min="2" max="2" width="11.875" bestFit="1" customWidth="1"/>
    <col min="3" max="3" width="19.125" customWidth="1"/>
    <col min="4" max="4" width="11.625" customWidth="1"/>
    <col min="7" max="7" width="10.875" customWidth="1"/>
    <col min="8" max="8" width="13.625" customWidth="1"/>
    <col min="9" max="9" width="8.625" customWidth="1"/>
    <col min="10" max="10" width="4.375" customWidth="1"/>
  </cols>
  <sheetData>
    <row r="1" spans="1:11" ht="23.25" x14ac:dyDescent="0.35">
      <c r="A1" s="117" t="s">
        <v>159</v>
      </c>
      <c r="B1" s="117"/>
      <c r="C1" s="117"/>
      <c r="D1" s="117"/>
      <c r="E1" s="117"/>
      <c r="F1" s="117"/>
      <c r="G1" s="117"/>
      <c r="H1" s="117"/>
      <c r="I1" s="31"/>
      <c r="J1" s="31"/>
      <c r="K1" s="31"/>
    </row>
    <row r="2" spans="1:11" ht="15" thickBot="1" x14ac:dyDescent="0.25"/>
    <row r="3" spans="1:11" ht="15.75" thickBot="1" x14ac:dyDescent="0.3">
      <c r="B3" s="29"/>
      <c r="C3" s="30" t="s">
        <v>123</v>
      </c>
    </row>
    <row r="5" spans="1:11" ht="15.75" x14ac:dyDescent="0.25">
      <c r="A5" s="20" t="s">
        <v>32</v>
      </c>
      <c r="B5" s="114" t="s">
        <v>51</v>
      </c>
      <c r="C5" s="115"/>
      <c r="D5" s="115"/>
      <c r="E5" s="116"/>
      <c r="F5" s="4" t="s">
        <v>103</v>
      </c>
    </row>
    <row r="6" spans="1:11" ht="15" x14ac:dyDescent="0.2">
      <c r="A6" s="32"/>
    </row>
    <row r="7" spans="1:11" ht="15.75" x14ac:dyDescent="0.25">
      <c r="A7" s="68" t="s">
        <v>125</v>
      </c>
      <c r="B7" s="111"/>
      <c r="C7" s="112"/>
      <c r="D7" s="112"/>
      <c r="E7" s="112"/>
      <c r="F7" s="112"/>
      <c r="G7" s="113"/>
      <c r="I7" s="22"/>
      <c r="J7" s="22"/>
      <c r="K7" s="22"/>
    </row>
    <row r="8" spans="1:11" ht="15.75" x14ac:dyDescent="0.25">
      <c r="A8" s="68"/>
      <c r="B8" s="68"/>
      <c r="I8" s="22"/>
      <c r="J8" s="22"/>
      <c r="K8" s="22"/>
    </row>
    <row r="9" spans="1:11" ht="15" x14ac:dyDescent="0.25">
      <c r="A9" s="11" t="s">
        <v>124</v>
      </c>
      <c r="B9" s="114" t="s">
        <v>126</v>
      </c>
      <c r="C9" s="116"/>
      <c r="D9" s="4" t="s">
        <v>103</v>
      </c>
    </row>
    <row r="10" spans="1:11" ht="15" x14ac:dyDescent="0.2">
      <c r="A10" s="32"/>
    </row>
    <row r="11" spans="1:11" ht="15.75" x14ac:dyDescent="0.25">
      <c r="A11" s="35" t="s">
        <v>29</v>
      </c>
      <c r="B11" s="77">
        <v>40232</v>
      </c>
      <c r="C11" s="118" t="str">
        <f>IF(B11&lt;H11,"5% הפחתה של","הפחתה לפי יחס תשלום קרקע לבנוי")</f>
        <v>הפחתה לפי יחס תשלום קרקע לבנוי</v>
      </c>
      <c r="D11" s="59" t="s">
        <v>164</v>
      </c>
      <c r="E11" s="60"/>
      <c r="F11" s="60"/>
      <c r="G11" s="60"/>
      <c r="H11" s="61">
        <f>B13-365*7</f>
        <v>39839</v>
      </c>
    </row>
    <row r="12" spans="1:11" ht="15" x14ac:dyDescent="0.2">
      <c r="A12" s="32"/>
      <c r="C12" s="118"/>
      <c r="D12" s="62" t="s">
        <v>31</v>
      </c>
      <c r="E12" s="22"/>
      <c r="F12" s="22"/>
      <c r="G12" s="22"/>
      <c r="H12" s="63">
        <v>44681</v>
      </c>
    </row>
    <row r="13" spans="1:11" ht="15.75" x14ac:dyDescent="0.25">
      <c r="A13" s="35" t="s">
        <v>110</v>
      </c>
      <c r="B13" s="77">
        <v>42394</v>
      </c>
      <c r="C13" s="28"/>
      <c r="D13" s="64" t="s">
        <v>30</v>
      </c>
      <c r="E13" s="65"/>
      <c r="F13" s="65"/>
      <c r="G13" s="65"/>
      <c r="H13" s="66">
        <v>43951</v>
      </c>
    </row>
    <row r="14" spans="1:11" ht="15" x14ac:dyDescent="0.25">
      <c r="B14" s="10"/>
      <c r="C14" s="11"/>
    </row>
    <row r="15" spans="1:11" ht="15.75" x14ac:dyDescent="0.25">
      <c r="A15" s="69" t="s">
        <v>127</v>
      </c>
      <c r="B15" s="10"/>
      <c r="C15" s="11"/>
    </row>
    <row r="16" spans="1:11" ht="15.75" x14ac:dyDescent="0.25">
      <c r="A16" s="35" t="s">
        <v>0</v>
      </c>
      <c r="B16" s="78">
        <v>500</v>
      </c>
      <c r="C16" t="s">
        <v>160</v>
      </c>
    </row>
    <row r="17" spans="1:3" ht="15.75" x14ac:dyDescent="0.25">
      <c r="A17" s="35" t="s">
        <v>1</v>
      </c>
      <c r="B17" s="78">
        <v>100</v>
      </c>
      <c r="C17" s="13" t="s">
        <v>161</v>
      </c>
    </row>
    <row r="18" spans="1:3" ht="15.75" x14ac:dyDescent="0.25">
      <c r="A18" s="32"/>
      <c r="B18" s="67"/>
    </row>
    <row r="19" spans="1:3" ht="15.75" x14ac:dyDescent="0.25">
      <c r="A19" s="35" t="s">
        <v>2</v>
      </c>
      <c r="B19" s="78">
        <v>200</v>
      </c>
    </row>
    <row r="20" spans="1:3" ht="15.75" x14ac:dyDescent="0.25">
      <c r="A20" s="32"/>
      <c r="B20" s="67"/>
    </row>
    <row r="21" spans="1:3" ht="15.75" x14ac:dyDescent="0.25">
      <c r="A21" s="35" t="s">
        <v>175</v>
      </c>
      <c r="B21" s="78"/>
      <c r="C21" t="s">
        <v>170</v>
      </c>
    </row>
    <row r="22" spans="1:3" ht="15.75" x14ac:dyDescent="0.25">
      <c r="A22" s="39" t="s">
        <v>176</v>
      </c>
      <c r="B22" s="78">
        <v>25</v>
      </c>
      <c r="C22" t="s">
        <v>171</v>
      </c>
    </row>
    <row r="23" spans="1:3" ht="15.75" x14ac:dyDescent="0.25">
      <c r="A23" s="35" t="s">
        <v>177</v>
      </c>
      <c r="B23" s="78">
        <v>20</v>
      </c>
      <c r="C23" t="s">
        <v>172</v>
      </c>
    </row>
    <row r="24" spans="1:3" ht="15.75" x14ac:dyDescent="0.25">
      <c r="A24" s="39" t="s">
        <v>178</v>
      </c>
      <c r="B24" s="78">
        <v>55</v>
      </c>
      <c r="C24" t="s">
        <v>173</v>
      </c>
    </row>
    <row r="25" spans="1:3" ht="15" x14ac:dyDescent="0.2">
      <c r="A25" s="97" t="s">
        <v>179</v>
      </c>
    </row>
    <row r="26" spans="1:3" ht="15" x14ac:dyDescent="0.2">
      <c r="A26" s="32"/>
    </row>
    <row r="27" spans="1:3" ht="15.75" x14ac:dyDescent="0.25">
      <c r="A27" s="39" t="s">
        <v>3</v>
      </c>
      <c r="B27" s="48">
        <f>IF(AND(B21&gt;0,B23&gt;0),(B21+B23)/(B22+B24),IF(B21&gt;0,B21/B22,B23/B24))</f>
        <v>0.36363636363636365</v>
      </c>
      <c r="C27" s="96" t="str">
        <f>IF(AND(B21&gt;0,B23&gt;0),"עבור רכיב מים ורכיב ביוב",IF(B21&gt;0,"עבור רכיב מים בלבד","עבור רכיב ביוב בלבד"))</f>
        <v>עבור רכיב ביוב בלבד</v>
      </c>
    </row>
    <row r="28" spans="1:3" ht="15.75" x14ac:dyDescent="0.25">
      <c r="A28" s="32"/>
      <c r="B28" s="10"/>
    </row>
    <row r="29" spans="1:3" ht="15" x14ac:dyDescent="0.25">
      <c r="A29" s="11" t="str">
        <f>"שטח בניה מותאם "&amp;C27</f>
        <v>שטח בניה מותאם עבור רכיב ביוב בלבד</v>
      </c>
      <c r="B29" s="48">
        <f>B16*B27*IF(C27="עבור רכיב מים ורכיב ביוב",1,IF(C27="עבור רכיב מים בלבד",0.47,0.53))</f>
        <v>96.36363636363636</v>
      </c>
      <c r="C29" t="s">
        <v>129</v>
      </c>
    </row>
    <row r="30" spans="1:3" ht="15.75" x14ac:dyDescent="0.25">
      <c r="A30" s="32"/>
      <c r="B30" s="10"/>
    </row>
    <row r="31" spans="1:3" ht="15.75" x14ac:dyDescent="0.25">
      <c r="A31" s="35" t="s">
        <v>28</v>
      </c>
      <c r="B31" s="48">
        <f>B19-B29</f>
        <v>103.63636363636364</v>
      </c>
      <c r="C31" t="s">
        <v>162</v>
      </c>
    </row>
    <row r="32" spans="1:3" ht="15" x14ac:dyDescent="0.2">
      <c r="A32" s="32"/>
      <c r="C32" t="str">
        <f>C27</f>
        <v>עבור רכיב ביוב בלבד</v>
      </c>
    </row>
    <row r="33" spans="1:4" ht="15.75" x14ac:dyDescent="0.25">
      <c r="A33" s="35" t="s">
        <v>33</v>
      </c>
      <c r="B33" s="48">
        <f>VLOOKUP(B5,'תעריפים 2016'!$B$2:$H$58,IF(B9="לא בנוי בצפיפות נמוכה",6,7),0)</f>
        <v>104.03</v>
      </c>
    </row>
    <row r="34" spans="1:4" ht="15.75" x14ac:dyDescent="0.25">
      <c r="A34" s="35"/>
      <c r="D34" s="14"/>
    </row>
    <row r="35" spans="1:4" ht="15.75" x14ac:dyDescent="0.25">
      <c r="A35" s="35" t="s">
        <v>163</v>
      </c>
      <c r="B35" s="48">
        <f ca="1">IF(IF(TODAY()&gt;H12,B33*B19,IF(B11&gt;H11,B33*B31,IF(AND(B11&lt;H11,TODAY()&lt;H13),B33*B19*0.95,B33*B19)))&lt;=0,0,IF(TODAY()&gt;H12,B33*B19,IF(B11&gt;H11,B33*B31,IF(AND(B11&lt;H11,TODAY()&lt;H13),B33*B19*0.95,B33*B19))))</f>
        <v>10781.290909090909</v>
      </c>
      <c r="C35" s="79"/>
    </row>
  </sheetData>
  <sheetProtection sheet="1" objects="1" scenarios="1"/>
  <mergeCells count="5">
    <mergeCell ref="B9:C9"/>
    <mergeCell ref="B7:G7"/>
    <mergeCell ref="B5:E5"/>
    <mergeCell ref="A1:H1"/>
    <mergeCell ref="C11:C12"/>
  </mergeCells>
  <dataValidations count="3">
    <dataValidation type="date" allowBlank="1" showInputMessage="1" showErrorMessage="1" errorTitle="שגיאת תאריך" error="ניתן להזין תאריך עד ל- 7 שנים אחורה מיום ביצוע התחשיב ולא יותר מתאריך ביצוע התחשיב" promptTitle="מגבלה על תאריך" prompt="בהתאם לכללים רק תאריך עד ל- 7 שנים אחורה מיום ביצוע החישוב מזכה בהפחתה לפי היחס בין היטל קרקע לבנוי, בכל מקרה אחר ישנה הנחה של 5% על רכיב הבנוי" sqref="B11">
      <formula1>18264</formula1>
      <formula2>B13</formula2>
    </dataValidation>
    <dataValidation type="list" allowBlank="1" showInputMessage="1" showErrorMessage="1" sqref="B9">
      <formula1>"בנוי בצפיפות נמוכה,לא בנוי בצפיפות נמוכה"</formula1>
    </dataValidation>
    <dataValidation type="date" allowBlank="1" showInputMessage="1" showErrorMessage="1" errorTitle="מגבלת תאריך" error="יש להזין את התאריך ליום ביצוע החישוב _x000a_הפורמט DD/MM/YYYY_x000a_תוקף: החל מ- 01/01/2016 ועד 01/05/2022" promptTitle=" תאריך " prompt="יש להזין את התאריך ליום ביצוע החישוב - החל מ- 01/01/2016 ועד 01/05/2022" sqref="B13">
      <formula1>42370</formula1>
      <formula2>44682</formula2>
    </dataValidation>
  </dataValidations>
  <pageMargins left="0.70866141732283472" right="0.70866141732283472" top="0.74803149606299213" bottom="0.74803149606299213" header="0.31496062992125984" footer="0.31496062992125984"/>
  <pageSetup paperSize="9" scale="92" orientation="landscape" r:id="rId1"/>
  <headerFooter>
    <oddHeader>&amp;Lתאריך _____________&amp;Rלוגו תאגיד</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'תעריפים 2016'!$B$3:$B$59</xm:f>
          </x14:formula1>
          <xm:sqref>B5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5"/>
  <dimension ref="A2:L31"/>
  <sheetViews>
    <sheetView showGridLines="0" rightToLeft="1" topLeftCell="A10" zoomScaleNormal="100" workbookViewId="0">
      <selection activeCell="C29" sqref="C29"/>
    </sheetView>
  </sheetViews>
  <sheetFormatPr defaultRowHeight="14.25" x14ac:dyDescent="0.2"/>
  <cols>
    <col min="1" max="1" width="29.375" customWidth="1"/>
    <col min="2" max="2" width="16" customWidth="1"/>
    <col min="3" max="3" width="13.375" customWidth="1"/>
    <col min="5" max="5" width="3.625" customWidth="1"/>
    <col min="7" max="7" width="25.625" customWidth="1"/>
  </cols>
  <sheetData>
    <row r="2" spans="1:12" ht="20.25" x14ac:dyDescent="0.3">
      <c r="A2" s="119" t="s">
        <v>138</v>
      </c>
      <c r="B2" s="119"/>
      <c r="C2" s="119"/>
      <c r="D2" s="119"/>
      <c r="E2" s="119"/>
      <c r="F2" s="119"/>
      <c r="G2" s="119"/>
      <c r="H2" s="31"/>
      <c r="I2" s="31"/>
      <c r="J2" s="31"/>
      <c r="K2" s="31"/>
      <c r="L2" s="31"/>
    </row>
    <row r="3" spans="1:12" ht="20.25" x14ac:dyDescent="0.3">
      <c r="A3" s="15"/>
      <c r="B3" s="15"/>
      <c r="C3" s="95" t="s">
        <v>174</v>
      </c>
      <c r="D3" s="15"/>
      <c r="E3" s="15"/>
      <c r="F3" s="15"/>
      <c r="G3" s="15"/>
      <c r="H3" s="15"/>
      <c r="I3" s="15"/>
      <c r="J3" s="15"/>
      <c r="K3" s="15"/>
      <c r="L3" s="15"/>
    </row>
    <row r="4" spans="1:12" ht="21" thickBot="1" x14ac:dyDescent="0.35">
      <c r="A4" s="95"/>
      <c r="B4" s="95"/>
      <c r="C4" s="95"/>
      <c r="D4" s="95"/>
      <c r="E4" s="95"/>
      <c r="F4" s="95"/>
      <c r="G4" s="95"/>
      <c r="H4" s="95"/>
      <c r="I4" s="95"/>
      <c r="J4" s="95"/>
      <c r="K4" s="95"/>
      <c r="L4" s="95"/>
    </row>
    <row r="5" spans="1:12" ht="16.5" thickBot="1" x14ac:dyDescent="0.3">
      <c r="A5" s="20"/>
      <c r="C5" s="34"/>
      <c r="D5" s="75" t="s">
        <v>26</v>
      </c>
      <c r="E5" s="73"/>
      <c r="F5" s="74"/>
      <c r="G5" s="32"/>
    </row>
    <row r="6" spans="1:12" ht="15.75" x14ac:dyDescent="0.25">
      <c r="A6" s="20"/>
      <c r="B6" s="20"/>
      <c r="C6" s="72"/>
      <c r="D6" s="72"/>
      <c r="E6" s="72"/>
      <c r="F6" s="32"/>
      <c r="G6" s="32"/>
    </row>
    <row r="7" spans="1:12" ht="15.75" x14ac:dyDescent="0.25">
      <c r="A7" s="20"/>
      <c r="B7" s="20"/>
      <c r="C7" s="72"/>
      <c r="D7" s="72"/>
      <c r="E7" s="72"/>
      <c r="F7" s="32"/>
      <c r="G7" s="32"/>
    </row>
    <row r="8" spans="1:12" ht="15.75" x14ac:dyDescent="0.25">
      <c r="A8" s="20"/>
      <c r="B8" s="20"/>
      <c r="C8" s="71"/>
      <c r="D8" s="32"/>
      <c r="E8" s="32"/>
      <c r="F8" s="32"/>
      <c r="G8" s="32"/>
    </row>
    <row r="9" spans="1:12" ht="15.75" x14ac:dyDescent="0.25">
      <c r="A9" s="20" t="s">
        <v>32</v>
      </c>
      <c r="B9" s="114" t="s">
        <v>97</v>
      </c>
      <c r="C9" s="115"/>
      <c r="D9" s="115"/>
      <c r="E9" s="116"/>
      <c r="F9" s="70" t="s">
        <v>103</v>
      </c>
      <c r="G9" s="32"/>
    </row>
    <row r="10" spans="1:12" ht="15.75" x14ac:dyDescent="0.25">
      <c r="A10" s="20"/>
      <c r="B10" s="33"/>
      <c r="C10" s="32"/>
      <c r="D10" s="32"/>
      <c r="E10" s="32"/>
      <c r="F10" s="32"/>
      <c r="G10" s="32"/>
    </row>
    <row r="11" spans="1:12" ht="16.5" thickBot="1" x14ac:dyDescent="0.3">
      <c r="A11" s="20"/>
      <c r="B11" s="33"/>
      <c r="C11" s="32"/>
      <c r="D11" s="32"/>
      <c r="E11" s="32"/>
      <c r="F11" s="32"/>
      <c r="G11" s="32"/>
    </row>
    <row r="12" spans="1:12" ht="16.5" thickBot="1" x14ac:dyDescent="0.3">
      <c r="A12" s="20" t="s">
        <v>130</v>
      </c>
      <c r="B12" s="120"/>
      <c r="C12" s="121"/>
      <c r="D12" s="121"/>
      <c r="E12" s="121"/>
      <c r="F12" s="121"/>
      <c r="G12" s="122"/>
      <c r="H12" s="22"/>
      <c r="I12" s="22"/>
    </row>
    <row r="13" spans="1:12" ht="15.75" x14ac:dyDescent="0.25">
      <c r="A13" s="20"/>
      <c r="B13" s="20"/>
      <c r="C13" s="20"/>
      <c r="D13" s="20"/>
      <c r="E13" s="20"/>
      <c r="F13" s="20"/>
      <c r="G13" s="20"/>
      <c r="H13" s="22"/>
      <c r="I13" s="22"/>
    </row>
    <row r="14" spans="1:12" ht="15.75" x14ac:dyDescent="0.25">
      <c r="A14" s="20"/>
      <c r="B14" s="20"/>
      <c r="C14" s="20"/>
      <c r="D14" s="20"/>
      <c r="E14" s="20"/>
      <c r="F14" s="20"/>
      <c r="G14" s="20"/>
      <c r="H14" s="22"/>
      <c r="I14" s="22"/>
    </row>
    <row r="15" spans="1:12" ht="15.75" x14ac:dyDescent="0.25">
      <c r="A15" s="20" t="s">
        <v>137</v>
      </c>
      <c r="B15" s="20"/>
      <c r="C15" s="36">
        <v>500</v>
      </c>
      <c r="D15" s="20"/>
      <c r="E15" s="20"/>
      <c r="F15" s="20"/>
      <c r="G15" s="20"/>
      <c r="H15" s="22"/>
      <c r="I15" s="22"/>
    </row>
    <row r="16" spans="1:12" ht="15.75" x14ac:dyDescent="0.25">
      <c r="A16" s="20"/>
      <c r="B16" s="20"/>
      <c r="C16" s="20"/>
      <c r="D16" s="20"/>
      <c r="E16" s="20"/>
      <c r="F16" s="20"/>
      <c r="G16" s="20"/>
      <c r="H16" s="22"/>
      <c r="I16" s="22"/>
    </row>
    <row r="17" spans="1:9" ht="15.75" x14ac:dyDescent="0.25">
      <c r="A17" s="35" t="s">
        <v>131</v>
      </c>
      <c r="C17" s="36">
        <v>100</v>
      </c>
      <c r="D17" s="20"/>
      <c r="E17" s="20"/>
      <c r="F17" s="20"/>
      <c r="G17" s="20"/>
      <c r="H17" s="22"/>
      <c r="I17" s="22"/>
    </row>
    <row r="18" spans="1:9" ht="15.75" x14ac:dyDescent="0.25">
      <c r="A18" s="32"/>
      <c r="B18" s="20"/>
      <c r="C18" s="20"/>
      <c r="D18" s="20"/>
      <c r="E18" s="20"/>
      <c r="F18" s="20"/>
      <c r="G18" s="20"/>
    </row>
    <row r="19" spans="1:9" ht="15.75" x14ac:dyDescent="0.25">
      <c r="A19" s="35" t="s">
        <v>135</v>
      </c>
      <c r="C19" s="36">
        <v>1</v>
      </c>
      <c r="D19" s="32"/>
      <c r="E19" s="32"/>
      <c r="F19" s="32"/>
      <c r="G19" s="32"/>
    </row>
    <row r="20" spans="1:9" ht="15.75" x14ac:dyDescent="0.25">
      <c r="A20" s="35"/>
      <c r="D20" s="32"/>
      <c r="E20" s="32"/>
      <c r="F20" s="32"/>
      <c r="G20" s="32"/>
    </row>
    <row r="21" spans="1:9" ht="15.75" x14ac:dyDescent="0.25">
      <c r="A21" s="35" t="s">
        <v>133</v>
      </c>
      <c r="C21" s="36">
        <v>300</v>
      </c>
      <c r="D21" s="32"/>
      <c r="E21" s="32"/>
      <c r="F21" s="32"/>
      <c r="G21" s="32"/>
    </row>
    <row r="22" spans="1:9" ht="15.75" x14ac:dyDescent="0.25">
      <c r="A22" s="35"/>
      <c r="D22" s="32"/>
      <c r="E22" s="32"/>
      <c r="F22" s="32"/>
      <c r="G22" s="32"/>
    </row>
    <row r="23" spans="1:9" ht="15.75" x14ac:dyDescent="0.25">
      <c r="A23" s="35" t="s">
        <v>136</v>
      </c>
      <c r="C23" s="36">
        <v>2</v>
      </c>
      <c r="D23" s="32"/>
      <c r="E23" s="32"/>
      <c r="F23" s="32"/>
      <c r="G23" s="32"/>
    </row>
    <row r="24" spans="1:9" ht="15.75" x14ac:dyDescent="0.25">
      <c r="A24" s="35"/>
      <c r="D24" s="32"/>
      <c r="E24" s="32"/>
      <c r="F24" s="32"/>
      <c r="G24" s="32"/>
    </row>
    <row r="25" spans="1:9" ht="15.75" x14ac:dyDescent="0.25">
      <c r="A25" s="35" t="s">
        <v>132</v>
      </c>
      <c r="C25" s="37">
        <f>IF(C15/(C23+C19)&lt;200,0.35,0)</f>
        <v>0.35</v>
      </c>
      <c r="D25" s="32" t="s">
        <v>134</v>
      </c>
      <c r="E25" s="32"/>
      <c r="F25" s="32"/>
      <c r="G25" s="32"/>
    </row>
    <row r="26" spans="1:9" ht="15.75" x14ac:dyDescent="0.25">
      <c r="A26" s="35"/>
      <c r="D26" s="32"/>
      <c r="E26" s="32"/>
      <c r="F26" s="32"/>
      <c r="G26" s="32"/>
    </row>
    <row r="27" spans="1:9" ht="15.75" x14ac:dyDescent="0.25">
      <c r="A27" s="35" t="s">
        <v>4</v>
      </c>
      <c r="C27" s="38">
        <f>-C25*C17</f>
        <v>-35</v>
      </c>
      <c r="D27" s="32" t="s">
        <v>139</v>
      </c>
      <c r="E27" s="32"/>
      <c r="F27" s="32"/>
      <c r="G27" s="32"/>
    </row>
    <row r="28" spans="1:9" ht="15.75" x14ac:dyDescent="0.25">
      <c r="A28" s="35"/>
      <c r="D28" s="32"/>
      <c r="E28" s="32"/>
      <c r="F28" s="32"/>
      <c r="G28" s="32"/>
    </row>
    <row r="29" spans="1:9" ht="15.75" x14ac:dyDescent="0.25">
      <c r="A29" s="35" t="s">
        <v>5</v>
      </c>
      <c r="C29" s="38">
        <f>C21+C27</f>
        <v>265</v>
      </c>
      <c r="D29" s="32"/>
      <c r="E29" s="32"/>
      <c r="F29" s="32"/>
      <c r="G29" s="32"/>
    </row>
    <row r="30" spans="1:9" ht="15" x14ac:dyDescent="0.2">
      <c r="A30" s="32"/>
      <c r="B30" s="32"/>
      <c r="C30" s="32"/>
      <c r="D30" s="32"/>
      <c r="E30" s="32"/>
      <c r="F30" s="32"/>
      <c r="G30" s="32"/>
    </row>
    <row r="31" spans="1:9" ht="15.75" x14ac:dyDescent="0.25">
      <c r="A31" s="35" t="s">
        <v>140</v>
      </c>
      <c r="C31" s="48">
        <f>VLOOKUP(B9,'תעריפים 2016'!$B$2:$H$58,6,0)*C29</f>
        <v>26966.400000000001</v>
      </c>
      <c r="D31" s="32"/>
      <c r="E31" s="32"/>
      <c r="F31" s="32"/>
      <c r="G31" s="32"/>
    </row>
  </sheetData>
  <sheetProtection sheet="1" objects="1" scenarios="1"/>
  <mergeCells count="3">
    <mergeCell ref="A2:G2"/>
    <mergeCell ref="B9:E9"/>
    <mergeCell ref="B12:G12"/>
  </mergeCells>
  <dataValidations count="1">
    <dataValidation type="whole" allowBlank="1" showInputMessage="1" showErrorMessage="1" errorTitle="מספר יחדיות דיור" error="יש להזין ערך שלם גדול מ- 1" promptTitle="מספר יחדיות דיור" prompt="יש להזין ערך שלם גדול מ- 1" sqref="C19 C23">
      <formula1>1</formula1>
      <formula2>1000</formula2>
    </dataValidation>
  </dataValidations>
  <pageMargins left="0.70866141732283472" right="0.70866141732283472" top="0.74803149606299213" bottom="0.74803149606299213" header="0.31496062992125984" footer="0.31496062992125984"/>
  <pageSetup paperSize="9" orientation="landscape" horizontalDpi="4294967293" verticalDpi="4294967293" r:id="rId1"/>
  <headerFooter>
    <oddHeader>&amp;Lתאריך ___________&amp;Rלוגו תאגיד</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'תעריפים 2016'!$B$3:$B$59</xm:f>
          </x14:formula1>
          <xm:sqref>B9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ublishStartDate xmlns="7c9e7d92-4d2e-4d6f-8ea5-12e4091e13b4" xsi:nil="true"/>
    <OrderIndex xmlns="7c9e7d92-4d2e-4d6f-8ea5-12e4091e13b4">3.5</OrderIndex>
    <Description xmlns="7c9e7d92-4d2e-4d6f-8ea5-12e4091e13b4"/>
    <ToPublish xmlns="7c9e7d92-4d2e-4d6f-8ea5-12e4091e13b4">true</ToPublish>
    <PublishEndDate xmlns="7c9e7d92-4d2e-4d6f-8ea5-12e4091e13b4" xsi:nil="true"/>
    <FileGroup xmlns="7c9e7d92-4d2e-4d6f-8ea5-12e4091e13b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קבצים להורדה" ma:contentTypeID="0x0101009B062CC07971A94494097F37B7CF51C70073D90BEFD4AAD3478D802B7FD2C15ACE" ma:contentTypeVersion="13" ma:contentTypeDescription="" ma:contentTypeScope="" ma:versionID="f0aeed38f181ddea05cafba8a5bae5f8">
  <xsd:schema xmlns:xsd="http://www.w3.org/2001/XMLSchema" xmlns:p="http://schemas.microsoft.com/office/2006/metadata/properties" xmlns:ns2="7c9e7d92-4d2e-4d6f-8ea5-12e4091e13b4" targetNamespace="http://schemas.microsoft.com/office/2006/metadata/properties" ma:root="true" ma:fieldsID="e5c9ff000327c0f228d934ef27bfe234" ns2:_="">
    <xsd:import namespace="7c9e7d92-4d2e-4d6f-8ea5-12e4091e13b4"/>
    <xsd:element name="properties">
      <xsd:complexType>
        <xsd:sequence>
          <xsd:element name="documentManagement">
            <xsd:complexType>
              <xsd:all>
                <xsd:element ref="ns2:Description"/>
                <xsd:element ref="ns2:FileGroup" minOccurs="0"/>
                <xsd:element ref="ns2:ToPublish" minOccurs="0"/>
                <xsd:element ref="ns2:PublishStartDate" minOccurs="0"/>
                <xsd:element ref="ns2:PublishEndDate" minOccurs="0"/>
                <xsd:element ref="ns2:OrderIndex"/>
              </xsd:all>
            </xsd:complexType>
          </xsd:element>
        </xsd:sequence>
      </xsd:complexType>
    </xsd:element>
  </xsd:schema>
  <xsd:schema xmlns:xsd="http://www.w3.org/2001/XMLSchema" xmlns:dms="http://schemas.microsoft.com/office/2006/documentManagement/types" targetNamespace="7c9e7d92-4d2e-4d6f-8ea5-12e4091e13b4" elementFormDefault="qualified">
    <xsd:import namespace="http://schemas.microsoft.com/office/2006/documentManagement/types"/>
    <xsd:element name="Description" ma:index="2" ma:displayName="תאור" ma:internalName="Description">
      <xsd:simpleType>
        <xsd:restriction base="dms:Note"/>
      </xsd:simpleType>
    </xsd:element>
    <xsd:element name="FileGroup" ma:index="3" nillable="true" ma:displayName="נושא המסמך" ma:list="{1d967b34-d578-438a-8871-0342ca02cdc7}" ma:internalName="FileGroup" ma:showField="Title" ma:web="7c9e7d92-4d2e-4d6f-8ea5-12e4091e13b4">
      <xsd:simpleType>
        <xsd:restriction base="dms:Lookup"/>
      </xsd:simpleType>
    </xsd:element>
    <xsd:element name="ToPublish" ma:index="4" nillable="true" ma:displayName="לפרסום" ma:default="1" ma:internalName="ToPublish">
      <xsd:simpleType>
        <xsd:restriction base="dms:Boolean"/>
      </xsd:simpleType>
    </xsd:element>
    <xsd:element name="PublishStartDate" ma:index="5" nillable="true" ma:displayName="תאריך תחילת פרסום" ma:format="DateTime" ma:internalName="PublishStartDate">
      <xsd:simpleType>
        <xsd:restriction base="dms:DateTime"/>
      </xsd:simpleType>
    </xsd:element>
    <xsd:element name="PublishEndDate" ma:index="6" nillable="true" ma:displayName="תאריך סיום פרסום" ma:format="DateTime" ma:internalName="PublishEndDate">
      <xsd:simpleType>
        <xsd:restriction base="dms:DateTime"/>
      </xsd:simpleType>
    </xsd:element>
    <xsd:element name="OrderIndex" ma:index="7" ma:displayName="סדר הצגה" ma:internalName="OrderIndex" ma:percentage="FALSE">
      <xsd:simpleType>
        <xsd:restriction base="dms:Number"/>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סוג תוכן"/>
        <xsd:element ref="dc:title" minOccurs="0" maxOccurs="1" ma:index="1"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89B67FF8-5377-4DB7-AC2B-D394F37EB785}"/>
</file>

<file path=customXml/itemProps2.xml><?xml version="1.0" encoding="utf-8"?>
<ds:datastoreItem xmlns:ds="http://schemas.openxmlformats.org/officeDocument/2006/customXml" ds:itemID="{FDABE4AB-A71E-4008-AA05-73153FD1E4C2}"/>
</file>

<file path=customXml/itemProps3.xml><?xml version="1.0" encoding="utf-8"?>
<ds:datastoreItem xmlns:ds="http://schemas.openxmlformats.org/officeDocument/2006/customXml" ds:itemID="{404DDAE2-F2F2-4384-836B-6DF5242DD1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5</vt:i4>
      </vt:variant>
      <vt:variant>
        <vt:lpstr>טווחים בעלי שם</vt:lpstr>
      </vt:variant>
      <vt:variant>
        <vt:i4>5</vt:i4>
      </vt:variant>
    </vt:vector>
  </HeadingPairs>
  <TitlesOfParts>
    <vt:vector size="10" baseType="lpstr">
      <vt:lpstr>תעריפים 2016</vt:lpstr>
      <vt:lpstr>תפריט</vt:lpstr>
      <vt:lpstr>חישוב תעריף להסכם פיתוח</vt:lpstr>
      <vt:lpstr>חישוב שטח בניה מותאם לרכיב קרקע</vt:lpstr>
      <vt:lpstr>חישוב מעבר מצפיפות נמוכה </vt:lpstr>
      <vt:lpstr>'חישוב מעבר מצפיפות נמוכה '!WPrint_Area_W</vt:lpstr>
      <vt:lpstr>'חישוב שטח בניה מותאם לרכיב קרקע'!WPrint_Area_W</vt:lpstr>
      <vt:lpstr>'חישוב תעריף להסכם פיתוח'!WPrint_Area_W</vt:lpstr>
      <vt:lpstr>תפריט!WPrint_Area_W</vt:lpstr>
      <vt:lpstr>'תעריפים 2016'!WPrint_TitlesW</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סימולטור דמי הקמה 2016</dc:title>
  <dc:creator>ilan1958</dc:creator>
  <cp:lastModifiedBy>Levi Yoni</cp:lastModifiedBy>
  <cp:lastPrinted>2016-03-01T07:12:55Z</cp:lastPrinted>
  <dcterms:created xsi:type="dcterms:W3CDTF">2015-05-27T12:30:35Z</dcterms:created>
  <dcterms:modified xsi:type="dcterms:W3CDTF">2017-01-02T12:56:02Z</dcterms:modified>
  <cp:contentType>קבצים להורדה</cp:contentTyp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0x0101009B062CC07971A94494097F37B7CF51C70073D90BEFD4AAD3478D802B7FD2C15ACE</vt:lpwstr>
  </property>
</Properties>
</file>