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חוברת_עבודה_זו" defaultThemeVersion="124226"/>
  <bookViews>
    <workbookView xWindow="0" yWindow="75" windowWidth="17115" windowHeight="8640"/>
  </bookViews>
  <sheets>
    <sheet name="רפת חריגים " sheetId="2" r:id="rId1"/>
    <sheet name="רפת אסורים" sheetId="10" r:id="rId2"/>
    <sheet name="סימולאטור רפת" sheetId="3" r:id="rId3"/>
    <sheet name="טופס הודעת חיוב" sheetId="5" r:id="rId4"/>
    <sheet name="דיווח דיגומים" sheetId="6" r:id="rId5"/>
    <sheet name="דיווח חריגים" sheetId="7" r:id="rId6"/>
    <sheet name="תוצאות דיגום אסורים" sheetId="8" r:id="rId7"/>
    <sheet name="דיווח כספי שנתי" sheetId="9" r:id="rId8"/>
  </sheets>
  <definedNames>
    <definedName name="_xlnm._FilterDatabase" localSheetId="2" hidden="1">'סימולאטור רפת'!$A$4:$D$20</definedName>
    <definedName name="_xlnm.Print_Area" localSheetId="3">'טופס הודעת חיוב'!$A$1:$H$53</definedName>
    <definedName name="_xlnm.Print_Area" localSheetId="2">'סימולאטור רפת'!$A$1:$C$39</definedName>
    <definedName name="_xlnm.Print_Area" localSheetId="0">'רפת חריגים '!$B$1:$H$95</definedName>
    <definedName name="_xlnm.Print_Titles" localSheetId="4">'דיווח דיגומים'!$1:$1</definedName>
  </definedNames>
  <calcPr calcId="144525"/>
</workbook>
</file>

<file path=xl/calcChain.xml><?xml version="1.0" encoding="utf-8"?>
<calcChain xmlns="http://schemas.openxmlformats.org/spreadsheetml/2006/main">
  <c r="C35" i="3" l="1"/>
  <c r="D19" i="10" l="1"/>
  <c r="C19" i="10"/>
  <c r="D17" i="10"/>
  <c r="C17" i="10"/>
  <c r="B34" i="5" l="1"/>
  <c r="B33" i="5"/>
  <c r="A16" i="5"/>
  <c r="A17" i="5"/>
  <c r="A18" i="5"/>
  <c r="A15" i="5"/>
  <c r="C31" i="3" l="1"/>
  <c r="C30" i="3"/>
  <c r="H5" i="2"/>
  <c r="H6" i="2"/>
  <c r="H7" i="2"/>
  <c r="H8" i="2"/>
  <c r="C32" i="3" l="1"/>
  <c r="C16" i="3"/>
  <c r="C17" i="3" s="1"/>
  <c r="C15" i="3"/>
  <c r="B22" i="3"/>
  <c r="C22" i="3"/>
  <c r="G30" i="5" l="1"/>
  <c r="B38" i="5" l="1"/>
  <c r="D22" i="5"/>
  <c r="E38" i="5" l="1"/>
  <c r="D4" i="2" l="1"/>
  <c r="K31" i="9" l="1"/>
  <c r="K30" i="9"/>
  <c r="K29" i="9"/>
  <c r="K28" i="9"/>
  <c r="K27" i="9"/>
  <c r="K26" i="9"/>
  <c r="K25" i="9"/>
  <c r="K24" i="9"/>
  <c r="K23" i="9"/>
  <c r="K22" i="9"/>
  <c r="K21" i="9"/>
  <c r="K20" i="9"/>
  <c r="K19" i="9"/>
  <c r="K18" i="9"/>
  <c r="K17" i="9"/>
  <c r="K16" i="9"/>
  <c r="K15" i="9"/>
  <c r="K14" i="9"/>
  <c r="K13" i="9"/>
  <c r="K12" i="9"/>
  <c r="K11" i="9"/>
  <c r="K10" i="9"/>
  <c r="K9" i="9"/>
  <c r="K8" i="9"/>
  <c r="K7" i="9"/>
  <c r="K6" i="9"/>
  <c r="K5" i="9"/>
  <c r="K4" i="9"/>
  <c r="K3" i="9"/>
  <c r="C23" i="3" l="1"/>
  <c r="C24" i="3"/>
  <c r="C25" i="3"/>
  <c r="C26" i="3"/>
  <c r="E42" i="5" l="1"/>
  <c r="E48" i="2"/>
  <c r="E47" i="2"/>
  <c r="E46" i="2"/>
  <c r="E45" i="2"/>
  <c r="B24" i="3" l="1"/>
  <c r="B25" i="3"/>
  <c r="B26" i="3"/>
  <c r="B23" i="3"/>
  <c r="C28" i="3" l="1"/>
  <c r="E53" i="2" s="1"/>
  <c r="A20" i="3"/>
  <c r="F45" i="2"/>
  <c r="E36" i="2"/>
  <c r="E33" i="2"/>
  <c r="E35" i="2"/>
  <c r="F47" i="2"/>
  <c r="F46" i="2"/>
  <c r="F48" i="2"/>
  <c r="E86" i="2" l="1"/>
  <c r="F53" i="2"/>
  <c r="C53" i="2"/>
  <c r="C86" i="2" s="1"/>
  <c r="C87" i="2" s="1"/>
  <c r="D53" i="2"/>
  <c r="D86" i="2" s="1"/>
  <c r="D87" i="2" s="1"/>
  <c r="B83" i="2"/>
  <c r="F86" i="2" l="1"/>
  <c r="F87" i="2" s="1"/>
  <c r="E87" i="2"/>
  <c r="G87" i="2" l="1"/>
  <c r="G86" i="2"/>
  <c r="C19" i="3" l="1"/>
  <c r="C20" i="3" s="1"/>
  <c r="C34" i="3" s="1"/>
  <c r="C37" i="3" l="1"/>
  <c r="G24" i="5"/>
  <c r="G26" i="5"/>
  <c r="E40" i="5" l="1"/>
  <c r="E44" i="5" s="1"/>
  <c r="E49" i="5" s="1"/>
</calcChain>
</file>

<file path=xl/sharedStrings.xml><?xml version="1.0" encoding="utf-8"?>
<sst xmlns="http://schemas.openxmlformats.org/spreadsheetml/2006/main" count="239" uniqueCount="179">
  <si>
    <t>המרכיב</t>
  </si>
  <si>
    <t xml:space="preserve">צריכת חמצן כימית (COD) </t>
  </si>
  <si>
    <t>כלל מוצקים מרחפים (TSS)</t>
  </si>
  <si>
    <t>חנקן קילדל</t>
  </si>
  <si>
    <t>זרחן כ-P</t>
  </si>
  <si>
    <t xml:space="preserve">עלות כוללת למפעל בש"ח למ"ק שפכים ממוצע  </t>
  </si>
  <si>
    <t>סה"כ למט"ש באיכות להשקייה ללא מגבלות</t>
  </si>
  <si>
    <t>סה"כ למט"ש באיכות שניונית</t>
  </si>
  <si>
    <t>שפכי המט"ש</t>
  </si>
  <si>
    <t>קולחי המט"ש</t>
  </si>
  <si>
    <t>צריכת אנרגיה סגולית</t>
  </si>
  <si>
    <t>קווט"ש למ"ק</t>
  </si>
  <si>
    <t>ספיקת שפכים</t>
  </si>
  <si>
    <t>מ"ק ליום</t>
  </si>
  <si>
    <t>מג"ל</t>
  </si>
  <si>
    <t>פקטורי חישוב לחלוקת העלות לפי מזהם</t>
  </si>
  <si>
    <t>המזהם</t>
  </si>
  <si>
    <t>אנרגיה</t>
  </si>
  <si>
    <t>כימיקלים/ייצור בוצה</t>
  </si>
  <si>
    <t>החזר הון\הוצאות קבועות</t>
  </si>
  <si>
    <t>COD</t>
  </si>
  <si>
    <t>TSS</t>
  </si>
  <si>
    <t>פקטור חישוב לאיכות לפי ענבר</t>
  </si>
  <si>
    <t>האיכות הנדרשת</t>
  </si>
  <si>
    <t>הפקטור הכולל</t>
  </si>
  <si>
    <t>איכות להשקייה ללא מגבלות</t>
  </si>
  <si>
    <t>איכות נמוכה מההשקייה ללא מגבלות</t>
  </si>
  <si>
    <t>נתוני עלות</t>
  </si>
  <si>
    <t>ממוצע תעו"ז מתח גבוה</t>
  </si>
  <si>
    <t>₪ לקווט"ש</t>
  </si>
  <si>
    <t>מחיר כימיקל</t>
  </si>
  <si>
    <t>₪ לק'"ג</t>
  </si>
  <si>
    <t>עלות פינוי בוצה</t>
  </si>
  <si>
    <t>₪ לטון</t>
  </si>
  <si>
    <t>השקעה לפי נוסחת עלות כתלות בספיקה (50% מההשקעה ילקחו בחשבון)</t>
  </si>
  <si>
    <t>₪</t>
  </si>
  <si>
    <t>מקדם החזר הון</t>
  </si>
  <si>
    <t>עשרוני</t>
  </si>
  <si>
    <t>החזר הון</t>
  </si>
  <si>
    <t>₪ לשנה</t>
  </si>
  <si>
    <t>עלויות קבועות למט"ש לפי נוסחת עלות כתלות בספיקה</t>
  </si>
  <si>
    <t>₪ למ"ק</t>
  </si>
  <si>
    <t>CF להשקעה ולהוצאות הקבועות</t>
  </si>
  <si>
    <t>נוסחת השקעה</t>
  </si>
  <si>
    <t>0.05*(QdWWTP)^0.68*10^6</t>
  </si>
  <si>
    <t>נוסחת חישוב עלות קבועה</t>
  </si>
  <si>
    <t>5.19*(QdWWTP)^-0.26</t>
  </si>
  <si>
    <t>חישובי עומסי מזהמים להרחקה</t>
  </si>
  <si>
    <t>עומס זיהום להרחקה משפכי היצרן</t>
  </si>
  <si>
    <t>עומס זיהום מסולק במט"ש</t>
  </si>
  <si>
    <t xml:space="preserve">COD </t>
  </si>
  <si>
    <t>NH4 -N</t>
  </si>
  <si>
    <t>PO4-P</t>
  </si>
  <si>
    <t>חישוב מרכיבי העלות</t>
  </si>
  <si>
    <t xml:space="preserve">NH4 </t>
  </si>
  <si>
    <t>PO4</t>
  </si>
  <si>
    <r>
      <t>P</t>
    </r>
    <r>
      <rPr>
        <b/>
        <vertAlign val="subscript"/>
        <sz val="12"/>
        <color indexed="8"/>
        <rFont val="Times New Roman"/>
        <family val="1"/>
      </rPr>
      <t>factor</t>
    </r>
  </si>
  <si>
    <r>
      <t>C</t>
    </r>
    <r>
      <rPr>
        <b/>
        <vertAlign val="subscript"/>
        <sz val="12"/>
        <color indexed="8"/>
        <rFont val="Times New Roman"/>
        <family val="1"/>
      </rPr>
      <t>factor</t>
    </r>
  </si>
  <si>
    <r>
      <t>INV</t>
    </r>
    <r>
      <rPr>
        <b/>
        <vertAlign val="subscript"/>
        <sz val="12"/>
        <color indexed="8"/>
        <rFont val="Times New Roman"/>
        <family val="1"/>
      </rPr>
      <t>factor</t>
    </r>
  </si>
  <si>
    <r>
      <t>NH</t>
    </r>
    <r>
      <rPr>
        <vertAlign val="subscript"/>
        <sz val="12"/>
        <color indexed="8"/>
        <rFont val="Times New Roman"/>
        <family val="1"/>
      </rPr>
      <t>4</t>
    </r>
  </si>
  <si>
    <r>
      <t>PO</t>
    </r>
    <r>
      <rPr>
        <vertAlign val="subscript"/>
        <sz val="12"/>
        <color indexed="8"/>
        <rFont val="Times New Roman"/>
        <family val="1"/>
      </rPr>
      <t>4</t>
    </r>
  </si>
  <si>
    <t>ק"ג ליום</t>
  </si>
  <si>
    <t>בדיקה האם היתה חריגה מהסדר עם הספק</t>
  </si>
  <si>
    <t>כן</t>
  </si>
  <si>
    <t>חיוב בגין שפכים חריגים</t>
  </si>
  <si>
    <t>סה"כ החיוב למפעל בגין הזרמת השפכים (חריגים ואסורים)</t>
  </si>
  <si>
    <t>חיוב בגין שפכים אסורים</t>
  </si>
  <si>
    <t>מס' סידורי</t>
  </si>
  <si>
    <t>שם מפעל</t>
  </si>
  <si>
    <t>כתובת המפעל</t>
  </si>
  <si>
    <t>מגזר תעשייתי לפי התוספת השלישית</t>
  </si>
  <si>
    <t>אופן הדיגום (חטף/מורכב)</t>
  </si>
  <si>
    <t>כמות מים/שפכים שנתית</t>
  </si>
  <si>
    <t>מספר בדיקות שנתי מתוכנן עפ"י תכנית הדיגום</t>
  </si>
  <si>
    <t>מספר בדיקות בפועל</t>
  </si>
  <si>
    <t>האם יש הסכם להזרמת שפכים חריגים
כן/לא</t>
  </si>
  <si>
    <t>מספר דיגומים שנמצאו שפכים חריגים</t>
  </si>
  <si>
    <t>מספק דיגומים שנמצאו שפכים אסורים</t>
  </si>
  <si>
    <t>מספר הדיגומים שלא נמצאו חריגות (אסורים או חריגים)</t>
  </si>
  <si>
    <t>הערות</t>
  </si>
  <si>
    <t>ריכוז מירבי המותר הזרמה על פי הסכם (מג"ל \ ערך)</t>
  </si>
  <si>
    <t>ממוצע ריכוזים בפועל (מג"ל \ ערך)</t>
  </si>
  <si>
    <t>מס'</t>
  </si>
  <si>
    <t>מגזר תעשייתי</t>
  </si>
  <si>
    <t>זרחן</t>
  </si>
  <si>
    <t>צריכת מים לדיגום</t>
  </si>
  <si>
    <t>תאריך הדיגום</t>
  </si>
  <si>
    <t>הפרמטר החורג</t>
  </si>
  <si>
    <t>ערך נמדד</t>
  </si>
  <si>
    <t>משה משה בע"מ (דוגמא)</t>
  </si>
  <si>
    <t>כלוריד</t>
  </si>
  <si>
    <t>נתרן</t>
  </si>
  <si>
    <t>PH</t>
  </si>
  <si>
    <t>מס"ד</t>
  </si>
  <si>
    <t>שפכים אסורים</t>
  </si>
  <si>
    <t>שפכים חריגים בהסדר</t>
  </si>
  <si>
    <t>שפכים חריגים שלא בהסדר</t>
  </si>
  <si>
    <t>סה"כ חיוב שנתי בגין שפכי מפעלים ב- ₪</t>
  </si>
  <si>
    <t>כמות מים שחוייבה</t>
  </si>
  <si>
    <t xml:space="preserve">היקף החיוב השנתי ₪ </t>
  </si>
  <si>
    <t>תאריך</t>
  </si>
  <si>
    <t>סה"כ כמות מים/שפכים לחיוב לתקופה</t>
  </si>
  <si>
    <t>תאריך ביצוע הדגימה</t>
  </si>
  <si>
    <t>עלות כוללת למפעל בש"ח למ"ק שפכים ממוצע לפי סוג המט"ש
(יש לבחור לפי מים או ביוב מבין 2 האפשרויות)</t>
  </si>
  <si>
    <t>תא ירוק להשלמת נתונים. יש להשלים נתונים גם בגיליון סימולאטור</t>
  </si>
  <si>
    <t>חנקן</t>
  </si>
  <si>
    <t>חריגים לא בהסדר:</t>
  </si>
  <si>
    <t>נוסחאות החישוב לפי הכללים</t>
  </si>
  <si>
    <t>עלות כוללת למזהם</t>
  </si>
  <si>
    <t>העלות מחויבת לפי נתוני ההסכם או הדיגום הנמוך מבינהם. המט"ש מרחיק:</t>
  </si>
  <si>
    <t>תעריף השפכים החריגים (Px) בש"ח למ"ק שפכים לפי סוג המט"ש**</t>
  </si>
  <si>
    <t>איכות להזרמה לביוב טור ב' בכללים</t>
  </si>
  <si>
    <t>טור א' - מרכיבים</t>
  </si>
  <si>
    <t>יחידת מדידה</t>
  </si>
  <si>
    <t>לכבוד</t>
  </si>
  <si>
    <t>נמצאו שפכים</t>
  </si>
  <si>
    <t>חרגים ואסורים</t>
  </si>
  <si>
    <t>כהגדרתם בכללי תאגידי מים וביוב(שפכי מפעלים המוזרמים למערכת הביוב), התשע"ד-2014 (להלן הכללים)</t>
  </si>
  <si>
    <t>לפי המפורט בטבלה שלהלן:</t>
  </si>
  <si>
    <t>שפכים חריגים:</t>
  </si>
  <si>
    <t>הרני להודיעך, כי בדיגום שנערך במפעל בתאריך</t>
  </si>
  <si>
    <t>מרכיב נבדק</t>
  </si>
  <si>
    <t>יחידות</t>
  </si>
  <si>
    <t>ערך בשפכי המט"ש</t>
  </si>
  <si>
    <t>ערך בקולחים היוצאים מהמט"ש</t>
  </si>
  <si>
    <t>בעד החריגות המפורטות לעיל, על המפעל לשלם את התעריפים הבאים לפי הפרוט שלהלן:</t>
  </si>
  <si>
    <t>ספיקת השפכים בכניסה למט"ש:</t>
  </si>
  <si>
    <t>מ"ק ליום.</t>
  </si>
  <si>
    <t>ש''ח למ"ק.</t>
  </si>
  <si>
    <t>מים</t>
  </si>
  <si>
    <t>שפכים אסורים:</t>
  </si>
  <si>
    <t>ערך מרבי מותר להזרמה לביוב</t>
  </si>
  <si>
    <t>ערך שנמצא בדגימת השפכים</t>
  </si>
  <si>
    <t>תעריף הביוב לפי חריגה (2/4/6)</t>
  </si>
  <si>
    <t>אחוז חריגה מהמותר להזרמה בכללים</t>
  </si>
  <si>
    <t>תקופת החיוב</t>
  </si>
  <si>
    <t>עד</t>
  </si>
  <si>
    <t>סה"כ חיוב על הזרמת שפכים חריגים:</t>
  </si>
  <si>
    <t>סה"כ חיוב על הזרמת שפכים אסורים:</t>
  </si>
  <si>
    <t>סה"כ לתשלום לתקופה</t>
  </si>
  <si>
    <t>לידיעתך, הנך רשאי להביא בפני החברה את טענותיך בכתב בעניין הודעת החיוב, בתוך 30 ימים מקבלת הודעה זו.</t>
  </si>
  <si>
    <r>
      <t xml:space="preserve">הנדון: </t>
    </r>
    <r>
      <rPr>
        <b/>
        <u/>
        <sz val="16"/>
        <color indexed="8"/>
        <rFont val="Arial"/>
        <family val="2"/>
      </rPr>
      <t>הודעת תשלום בעד הזרמת שפכי תעשייה</t>
    </r>
  </si>
  <si>
    <t>סה"כ לתשלום בגין שפכים חריגים ואסורים</t>
  </si>
  <si>
    <t>כמות שנקראה בשעון המים/מד השפכים וחוייבה בחשבון הקודם</t>
  </si>
  <si>
    <t>תאריך הדיגום הקודם (לפני מועד הדגימה הנוכחית)</t>
  </si>
  <si>
    <t>כמות יומית ממוצעת לחיוב במ"ק מים/שפכים</t>
  </si>
  <si>
    <t>% ההזרמה לביוב מכמות המים כפי שקבע מכון התקנים - אם אין, יש להשאיר 0%</t>
  </si>
  <si>
    <t>מספר הימים שחוייבו בחשבון הקודם (לצורך חישוב ההממוצע היומי)</t>
  </si>
  <si>
    <t>סך עלויות הדיגום בהתאם לכללי התעריפים*</t>
  </si>
  <si>
    <t>מ"ק</t>
  </si>
  <si>
    <t>שפכי היצרן (המפעל) שנדגמו</t>
  </si>
  <si>
    <t>ערך סף אסורים</t>
  </si>
  <si>
    <t>ערך דלתא</t>
  </si>
  <si>
    <t>Cw</t>
  </si>
  <si>
    <t>Wp</t>
  </si>
  <si>
    <t>יש לבחור שנת חיוב &gt;&gt;</t>
  </si>
  <si>
    <t>ערכי טור ג' בכללים</t>
  </si>
  <si>
    <t>סימולאטור עזר לחיוב חשבון הצרכן בהתאם לכללי שפכי מפעלים רפתות:</t>
  </si>
  <si>
    <t>מכפלת תעריף לחריגים לפי מ"ק מים לרפת בהתאם לכמויות החיוב*</t>
  </si>
  <si>
    <t>Ps</t>
  </si>
  <si>
    <t>נתוני השפכים החריגים שנדגמו ברפת</t>
  </si>
  <si>
    <t>נתוני השפכים האסורים שנדגמו ברפת</t>
  </si>
  <si>
    <t>תוספת לאגרה עבור שפכים אסורים - כלורידים</t>
  </si>
  <si>
    <t>תוספת לאגרה עבור חיוב שפכים אסורים - נתרן</t>
  </si>
  <si>
    <t>סה"כ תוספת לאגרה בגין שפכים אסורים</t>
  </si>
  <si>
    <t>חיוב לפי כמות (מים/שפכים)**</t>
  </si>
  <si>
    <t>מס' ימים לחיוב או 90 ימים אחורה הקצר מבינהם</t>
  </si>
  <si>
    <t xml:space="preserve">*אם החיוב נעשה לפי מד מים בכניסה לרפת - יש לבחור 0.35.
**במידה ויש מד שפכים יש לבחור ביוב. </t>
  </si>
  <si>
    <t>תעריף השפכים החריגים (Px) לרפת בש"ח למ"ק שפכים לפי סוג המט"ש הנו</t>
  </si>
  <si>
    <t>תעריך לשפכים חריגים לפי כמויות צריכת המים לפי מיקום נקודת הדיגום הינה</t>
  </si>
  <si>
    <t>*תכנית הדיגום הדו-שנתית שאושרה.</t>
  </si>
  <si>
    <t>טופס הודעת חיוב לפי סעיף 11(ו) לכללים - רפתות</t>
  </si>
  <si>
    <t>יתכנו שינויים במונחים בין הכללים כפי שמתפרסמים ברשומות לבין המינוחים המקצועיים להלן. בכל מקרה של סתירה יגברו המונחים המופיעים בכללים.</t>
  </si>
  <si>
    <r>
      <t>הערה</t>
    </r>
    <r>
      <rPr>
        <sz val="11"/>
        <color indexed="8"/>
        <rFont val="Arial"/>
        <family val="2"/>
        <charset val="177"/>
      </rPr>
      <t xml:space="preserve">
</t>
    </r>
  </si>
  <si>
    <t xml:space="preserve">*הסימולאטור בודק האם הערכים שנקבעו הינם במסגרת טור ג' בתוספת ובהתאם נקבעים הערכים המירביים לחיוב שמוזנים בגיליון הסימולאטור.
</t>
  </si>
  <si>
    <t>(תא בירוק - נתונים שיש להזין)</t>
  </si>
  <si>
    <t>תעריף לשפכים אסורים לחיוב עבור הזרמת כלוריד ונתרן</t>
  </si>
  <si>
    <t>ערך נמדד בדיגום</t>
  </si>
  <si>
    <t>ערך נמדד במי הרקע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</si>
</sst>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"/>
    <numFmt numFmtId="165" formatCode="0.000"/>
    <numFmt numFmtId="166" formatCode="#,##0.0000_ ;[Red]\-#,##0.0000\ "/>
    <numFmt numFmtId="167" formatCode="_ * #,##0_ ;_ * \-#,##0_ ;_ * &quot;-&quot;??_ ;_ @_ "/>
    <numFmt numFmtId="168" formatCode="0.000000"/>
    <numFmt numFmtId="169" formatCode="_ * #,##0.000_ ;_ * \-#,##0.000_ ;_ * &quot;-&quot;??_ ;_ @_ "/>
  </numFmts>
  <fonts count="52" x14ac:knownFonts="1">
    <font>
      <sz val="11"/>
      <color indexed="8"/>
      <name val="Arial"/>
      <family val="2"/>
      <charset val="177"/>
    </font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1"/>
      <color indexed="8"/>
      <name val="Arial"/>
      <family val="2"/>
      <charset val="177"/>
    </font>
    <font>
      <sz val="8"/>
      <name val="Arial"/>
      <family val="2"/>
      <charset val="177"/>
    </font>
    <font>
      <b/>
      <u/>
      <sz val="11"/>
      <color indexed="8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b/>
      <u/>
      <sz val="14"/>
      <color indexed="8"/>
      <name val="Arial"/>
      <family val="2"/>
    </font>
    <font>
      <b/>
      <u/>
      <sz val="20"/>
      <color indexed="8"/>
      <name val="Times New Roman"/>
      <family val="1"/>
    </font>
    <font>
      <b/>
      <u/>
      <sz val="12"/>
      <color indexed="8"/>
      <name val="Times New Roman"/>
      <family val="1"/>
    </font>
    <font>
      <b/>
      <vertAlign val="subscript"/>
      <sz val="12"/>
      <color indexed="8"/>
      <name val="Times New Roman"/>
      <family val="1"/>
    </font>
    <font>
      <vertAlign val="subscript"/>
      <sz val="12"/>
      <color indexed="8"/>
      <name val="Times New Roman"/>
      <family val="1"/>
    </font>
    <font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rgb="FFFF0000"/>
      <name val="Arial"/>
      <family val="2"/>
    </font>
    <font>
      <b/>
      <sz val="14"/>
      <color indexed="8"/>
      <name val="Times New Roman"/>
      <family val="1"/>
    </font>
    <font>
      <b/>
      <sz val="16"/>
      <color indexed="8"/>
      <name val="Times New Roman"/>
      <family val="1"/>
    </font>
    <font>
      <sz val="11"/>
      <color theme="0"/>
      <name val="Arial"/>
      <family val="2"/>
      <charset val="177"/>
    </font>
    <font>
      <sz val="11"/>
      <color rgb="FFFF0000"/>
      <name val="Arial"/>
      <family val="2"/>
      <charset val="177"/>
    </font>
    <font>
      <b/>
      <sz val="10"/>
      <color indexed="8"/>
      <name val="Arial"/>
      <family val="2"/>
    </font>
    <font>
      <sz val="11"/>
      <color rgb="FFFF0000"/>
      <name val="Arial"/>
      <family val="2"/>
      <charset val="177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9"/>
      <name val="Monotype Hadassah"/>
      <charset val="177"/>
    </font>
    <font>
      <b/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name val="Arial"/>
      <family val="2"/>
    </font>
    <font>
      <b/>
      <sz val="22"/>
      <color indexed="8"/>
      <name val="Times New Roman"/>
      <family val="1"/>
    </font>
    <font>
      <sz val="11"/>
      <name val="Arial"/>
      <family val="2"/>
      <charset val="177"/>
    </font>
    <font>
      <sz val="14"/>
      <color indexed="8"/>
      <name val="Times New Roman"/>
      <family val="1"/>
    </font>
    <font>
      <b/>
      <sz val="16"/>
      <color indexed="8"/>
      <name val="Arial"/>
      <family val="2"/>
    </font>
    <font>
      <b/>
      <u/>
      <sz val="16"/>
      <color indexed="8"/>
      <name val="Arial"/>
      <family val="2"/>
    </font>
    <font>
      <b/>
      <sz val="18"/>
      <color indexed="8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  <scheme val="minor"/>
    </font>
    <font>
      <sz val="14"/>
      <name val="Arial"/>
      <family val="2"/>
      <charset val="177"/>
    </font>
    <font>
      <b/>
      <sz val="14"/>
      <color indexed="8"/>
      <name val="Arial"/>
      <family val="2"/>
    </font>
    <font>
      <b/>
      <sz val="12"/>
      <color theme="1"/>
      <name val="Arial"/>
      <family val="2"/>
      <scheme val="minor"/>
    </font>
    <font>
      <sz val="14"/>
      <color theme="1"/>
      <name val="Arial"/>
      <family val="2"/>
      <charset val="177"/>
      <scheme val="minor"/>
    </font>
    <font>
      <b/>
      <sz val="14"/>
      <color theme="1"/>
      <name val="Arial"/>
      <family val="2"/>
      <scheme val="minor"/>
    </font>
    <font>
      <b/>
      <u/>
      <sz val="14"/>
      <color theme="1"/>
      <name val="Arial"/>
      <family val="2"/>
      <scheme val="minor"/>
    </font>
    <font>
      <u val="singleAccounting"/>
      <sz val="14"/>
      <color theme="1"/>
      <name val="Arial"/>
      <family val="2"/>
      <charset val="177"/>
      <scheme val="minor"/>
    </font>
    <font>
      <b/>
      <u/>
      <sz val="18"/>
      <color indexed="8"/>
      <name val="Times New Roman"/>
      <family val="1"/>
    </font>
    <font>
      <b/>
      <sz val="12"/>
      <color rgb="FFFF0000"/>
      <name val="Times New Roman"/>
      <family val="1"/>
    </font>
    <font>
      <sz val="12"/>
      <name val="Arial"/>
      <family val="2"/>
      <charset val="177"/>
    </font>
    <font>
      <b/>
      <u/>
      <sz val="24"/>
      <color indexed="8"/>
      <name val="Times New Roman"/>
      <family val="1"/>
    </font>
    <font>
      <b/>
      <u/>
      <sz val="26"/>
      <color indexed="8"/>
      <name val="Times New Roman"/>
      <family val="1"/>
    </font>
    <font>
      <b/>
      <sz val="12"/>
      <color theme="6" tint="-0.49998474074526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4" fillId="0" borderId="0"/>
    <xf numFmtId="43" fontId="24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37">
    <xf numFmtId="0" fontId="0" fillId="0" borderId="0" xfId="0"/>
    <xf numFmtId="0" fontId="7" fillId="0" borderId="1" xfId="0" applyFont="1" applyFill="1" applyBorder="1" applyAlignment="1">
      <alignment horizontal="right" wrapText="1" readingOrder="2"/>
    </xf>
    <xf numFmtId="0" fontId="7" fillId="0" borderId="1" xfId="0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right"/>
    </xf>
    <xf numFmtId="0" fontId="6" fillId="2" borderId="1" xfId="0" applyFont="1" applyFill="1" applyBorder="1" applyAlignment="1">
      <alignment wrapText="1"/>
    </xf>
    <xf numFmtId="165" fontId="7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9" fillId="0" borderId="0" xfId="0" applyFont="1"/>
    <xf numFmtId="0" fontId="7" fillId="0" borderId="0" xfId="0" applyFont="1"/>
    <xf numFmtId="0" fontId="10" fillId="0" borderId="0" xfId="0" applyFont="1" applyAlignment="1"/>
    <xf numFmtId="0" fontId="0" fillId="0" borderId="0" xfId="0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 readingOrder="2"/>
    </xf>
    <xf numFmtId="0" fontId="7" fillId="0" borderId="0" xfId="0" applyFont="1" applyBorder="1" applyAlignment="1">
      <alignment horizontal="center"/>
    </xf>
    <xf numFmtId="0" fontId="7" fillId="3" borderId="0" xfId="0" applyFont="1" applyFill="1"/>
    <xf numFmtId="0" fontId="7" fillId="0" borderId="0" xfId="0" applyFont="1" applyAlignment="1">
      <alignment horizontal="center"/>
    </xf>
    <xf numFmtId="0" fontId="7" fillId="0" borderId="2" xfId="0" applyFont="1" applyBorder="1"/>
    <xf numFmtId="0" fontId="7" fillId="0" borderId="3" xfId="0" applyFont="1" applyBorder="1" applyAlignment="1">
      <alignment horizontal="center"/>
    </xf>
    <xf numFmtId="0" fontId="11" fillId="0" borderId="3" xfId="0" applyFont="1" applyBorder="1" applyAlignment="1"/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0" xfId="0" applyFont="1" applyBorder="1"/>
    <xf numFmtId="0" fontId="7" fillId="0" borderId="6" xfId="0" applyFont="1" applyBorder="1"/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8" xfId="0" applyFont="1" applyBorder="1" applyAlignment="1">
      <alignment horizontal="center" vertical="top" wrapText="1" readingOrder="2"/>
    </xf>
    <xf numFmtId="0" fontId="6" fillId="0" borderId="9" xfId="0" applyFont="1" applyBorder="1" applyAlignment="1">
      <alignment horizontal="center" vertical="top" wrapText="1" readingOrder="2"/>
    </xf>
    <xf numFmtId="0" fontId="6" fillId="0" borderId="6" xfId="0" applyFont="1" applyBorder="1" applyAlignment="1">
      <alignment horizontal="center" vertical="top" wrapText="1" readingOrder="2"/>
    </xf>
    <xf numFmtId="0" fontId="7" fillId="0" borderId="7" xfId="0" applyFont="1" applyBorder="1" applyAlignment="1">
      <alignment horizontal="right" vertical="top" wrapText="1" readingOrder="2"/>
    </xf>
    <xf numFmtId="0" fontId="7" fillId="0" borderId="1" xfId="0" applyFont="1" applyBorder="1" applyAlignment="1">
      <alignment horizontal="center" vertical="top" wrapText="1" readingOrder="2"/>
    </xf>
    <xf numFmtId="0" fontId="7" fillId="0" borderId="10" xfId="0" applyFont="1" applyBorder="1" applyAlignment="1">
      <alignment horizontal="center" vertical="top" wrapText="1" readingOrder="2"/>
    </xf>
    <xf numFmtId="0" fontId="7" fillId="0" borderId="6" xfId="0" applyFont="1" applyBorder="1" applyAlignment="1">
      <alignment horizontal="center" vertical="top" wrapText="1" readingOrder="2"/>
    </xf>
    <xf numFmtId="0" fontId="7" fillId="0" borderId="0" xfId="0" applyFont="1" applyFill="1" applyBorder="1" applyAlignment="1">
      <alignment horizontal="right" vertical="top" wrapText="1" readingOrder="2"/>
    </xf>
    <xf numFmtId="164" fontId="7" fillId="0" borderId="0" xfId="0" applyNumberFormat="1" applyFont="1" applyBorder="1" applyAlignment="1">
      <alignment horizontal="center"/>
    </xf>
    <xf numFmtId="164" fontId="7" fillId="0" borderId="6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right" vertical="top" wrapText="1" readingOrder="2"/>
    </xf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 readingOrder="2"/>
    </xf>
    <xf numFmtId="0" fontId="7" fillId="0" borderId="1" xfId="0" applyFont="1" applyBorder="1" applyAlignment="1">
      <alignment horizontal="right" wrapText="1" readingOrder="2"/>
    </xf>
    <xf numFmtId="3" fontId="7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right"/>
    </xf>
    <xf numFmtId="166" fontId="7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7" fillId="0" borderId="11" xfId="0" applyFont="1" applyBorder="1"/>
    <xf numFmtId="0" fontId="7" fillId="0" borderId="12" xfId="0" applyFont="1" applyFill="1" applyBorder="1" applyAlignment="1">
      <alignment horizontal="right"/>
    </xf>
    <xf numFmtId="0" fontId="7" fillId="0" borderId="12" xfId="0" applyFont="1" applyBorder="1" applyAlignment="1">
      <alignment horizontal="center"/>
    </xf>
    <xf numFmtId="0" fontId="7" fillId="0" borderId="13" xfId="0" applyFont="1" applyBorder="1"/>
    <xf numFmtId="0" fontId="7" fillId="0" borderId="1" xfId="0" applyFont="1" applyFill="1" applyBorder="1"/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right" readingOrder="2"/>
    </xf>
    <xf numFmtId="0" fontId="7" fillId="0" borderId="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wrapText="1"/>
    </xf>
    <xf numFmtId="0" fontId="6" fillId="0" borderId="1" xfId="0" applyFont="1" applyBorder="1" applyAlignment="1">
      <alignment horizontal="center" readingOrder="2"/>
    </xf>
    <xf numFmtId="0" fontId="7" fillId="0" borderId="14" xfId="0" applyFont="1" applyBorder="1" applyAlignment="1">
      <alignment wrapText="1"/>
    </xf>
    <xf numFmtId="165" fontId="7" fillId="0" borderId="1" xfId="0" applyNumberFormat="1" applyFont="1" applyBorder="1" applyAlignment="1">
      <alignment horizontal="center"/>
    </xf>
    <xf numFmtId="0" fontId="15" fillId="0" borderId="0" xfId="0" applyFont="1"/>
    <xf numFmtId="0" fontId="6" fillId="2" borderId="9" xfId="0" applyFont="1" applyFill="1" applyBorder="1" applyAlignment="1">
      <alignment horizontal="center" vertical="top" wrapText="1"/>
    </xf>
    <xf numFmtId="0" fontId="0" fillId="0" borderId="0" xfId="0" applyFill="1"/>
    <xf numFmtId="167" fontId="15" fillId="0" borderId="0" xfId="1" applyNumberFormat="1" applyFont="1" applyAlignment="1">
      <alignment horizontal="center"/>
    </xf>
    <xf numFmtId="0" fontId="16" fillId="0" borderId="0" xfId="0" applyFont="1" applyFill="1" applyBorder="1"/>
    <xf numFmtId="0" fontId="16" fillId="0" borderId="0" xfId="0" applyFont="1" applyAlignment="1">
      <alignment horizontal="center"/>
    </xf>
    <xf numFmtId="167" fontId="0" fillId="0" borderId="0" xfId="1" applyNumberFormat="1" applyFont="1"/>
    <xf numFmtId="0" fontId="0" fillId="0" borderId="0" xfId="0" applyAlignment="1">
      <alignment horizontal="center"/>
    </xf>
    <xf numFmtId="0" fontId="16" fillId="0" borderId="0" xfId="0" applyFont="1" applyAlignment="1">
      <alignment horizontal="right"/>
    </xf>
    <xf numFmtId="0" fontId="17" fillId="0" borderId="0" xfId="0" applyFont="1"/>
    <xf numFmtId="0" fontId="18" fillId="0" borderId="0" xfId="0" applyFont="1" applyFill="1" applyBorder="1" applyAlignment="1">
      <alignment horizontal="right"/>
    </xf>
    <xf numFmtId="0" fontId="19" fillId="0" borderId="0" xfId="0" applyFont="1" applyFill="1" applyBorder="1" applyAlignment="1">
      <alignment horizontal="right"/>
    </xf>
    <xf numFmtId="43" fontId="0" fillId="0" borderId="0" xfId="0" applyNumberFormat="1"/>
    <xf numFmtId="43" fontId="15" fillId="0" borderId="0" xfId="1" quotePrefix="1" applyFont="1" applyAlignment="1">
      <alignment horizontal="right"/>
    </xf>
    <xf numFmtId="0" fontId="0" fillId="5" borderId="16" xfId="0" applyFill="1" applyBorder="1"/>
    <xf numFmtId="0" fontId="17" fillId="0" borderId="0" xfId="0" applyFont="1" applyAlignment="1">
      <alignment horizontal="center"/>
    </xf>
    <xf numFmtId="0" fontId="21" fillId="0" borderId="0" xfId="0" applyFont="1" applyFill="1" applyAlignment="1">
      <alignment horizontal="center" vertical="top" wrapText="1"/>
    </xf>
    <xf numFmtId="0" fontId="20" fillId="0" borderId="0" xfId="0" applyFont="1" applyAlignment="1">
      <alignment horizontal="center" vertical="top" wrapText="1"/>
    </xf>
    <xf numFmtId="168" fontId="7" fillId="0" borderId="0" xfId="0" applyNumberFormat="1" applyFont="1" applyBorder="1"/>
    <xf numFmtId="167" fontId="0" fillId="0" borderId="0" xfId="0" applyNumberFormat="1"/>
    <xf numFmtId="0" fontId="0" fillId="0" borderId="0" xfId="0" applyAlignment="1">
      <alignment horizontal="right"/>
    </xf>
    <xf numFmtId="0" fontId="21" fillId="0" borderId="0" xfId="0" applyFont="1" applyAlignment="1">
      <alignment horizontal="right"/>
    </xf>
    <xf numFmtId="43" fontId="7" fillId="0" borderId="1" xfId="1" applyFont="1" applyBorder="1" applyAlignment="1">
      <alignment horizontal="left"/>
    </xf>
    <xf numFmtId="169" fontId="7" fillId="0" borderId="1" xfId="1" applyNumberFormat="1" applyFont="1" applyBorder="1" applyAlignment="1">
      <alignment horizontal="left"/>
    </xf>
    <xf numFmtId="0" fontId="6" fillId="0" borderId="0" xfId="0" applyFont="1" applyFill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7" fillId="0" borderId="11" xfId="0" applyFont="1" applyBorder="1" applyAlignment="1">
      <alignment horizontal="right" readingOrder="2"/>
    </xf>
    <xf numFmtId="1" fontId="7" fillId="4" borderId="1" xfId="0" applyNumberFormat="1" applyFont="1" applyFill="1" applyBorder="1" applyAlignment="1" applyProtection="1">
      <alignment horizontal="center"/>
      <protection locked="0"/>
    </xf>
    <xf numFmtId="0" fontId="15" fillId="4" borderId="0" xfId="0" applyFont="1" applyFill="1" applyAlignment="1" applyProtection="1">
      <alignment horizontal="center"/>
      <protection locked="0"/>
    </xf>
    <xf numFmtId="0" fontId="0" fillId="0" borderId="0" xfId="0" applyAlignment="1">
      <alignment horizontal="right" vertical="top" wrapText="1"/>
    </xf>
    <xf numFmtId="0" fontId="0" fillId="0" borderId="6" xfId="0" applyBorder="1"/>
    <xf numFmtId="0" fontId="24" fillId="0" borderId="0" xfId="4"/>
    <xf numFmtId="0" fontId="24" fillId="0" borderId="0" xfId="4" applyAlignment="1">
      <alignment horizontal="center" vertical="top" wrapText="1"/>
    </xf>
    <xf numFmtId="0" fontId="25" fillId="0" borderId="1" xfId="4" applyFont="1" applyBorder="1"/>
    <xf numFmtId="0" fontId="24" fillId="0" borderId="1" xfId="4" applyBorder="1"/>
    <xf numFmtId="0" fontId="24" fillId="0" borderId="1" xfId="4" applyFont="1" applyBorder="1" applyAlignment="1">
      <alignment horizontal="center"/>
    </xf>
    <xf numFmtId="0" fontId="24" fillId="0" borderId="0" xfId="4" applyBorder="1"/>
    <xf numFmtId="0" fontId="24" fillId="0" borderId="0" xfId="4" applyAlignment="1">
      <alignment horizontal="center" vertical="top"/>
    </xf>
    <xf numFmtId="0" fontId="24" fillId="0" borderId="0" xfId="4" applyAlignment="1">
      <alignment horizontal="center"/>
    </xf>
    <xf numFmtId="167" fontId="0" fillId="0" borderId="1" xfId="5" applyNumberFormat="1" applyFont="1" applyBorder="1"/>
    <xf numFmtId="0" fontId="24" fillId="0" borderId="0" xfId="4" applyBorder="1" applyAlignment="1">
      <alignment horizontal="center" vertical="top" wrapText="1"/>
    </xf>
    <xf numFmtId="0" fontId="24" fillId="0" borderId="1" xfId="4" applyFont="1" applyBorder="1"/>
    <xf numFmtId="14" fontId="24" fillId="0" borderId="1" xfId="4" applyNumberFormat="1" applyBorder="1"/>
    <xf numFmtId="0" fontId="24" fillId="0" borderId="1" xfId="4" applyFont="1" applyBorder="1" applyAlignment="1">
      <alignment horizontal="right"/>
    </xf>
    <xf numFmtId="0" fontId="26" fillId="0" borderId="0" xfId="4" applyFont="1" applyBorder="1" applyAlignment="1">
      <alignment horizontal="right" wrapText="1" readingOrder="2"/>
    </xf>
    <xf numFmtId="0" fontId="26" fillId="0" borderId="0" xfId="4" applyFont="1" applyBorder="1" applyAlignment="1">
      <alignment horizontal="right" vertical="top" wrapText="1" readingOrder="2"/>
    </xf>
    <xf numFmtId="0" fontId="28" fillId="0" borderId="1" xfId="4" applyFont="1" applyBorder="1" applyAlignment="1">
      <alignment horizontal="right" vertical="center"/>
    </xf>
    <xf numFmtId="167" fontId="0" fillId="0" borderId="1" xfId="5" applyNumberFormat="1" applyFont="1" applyFill="1" applyBorder="1" applyAlignment="1">
      <alignment horizontal="center" vertical="center"/>
    </xf>
    <xf numFmtId="167" fontId="23" fillId="0" borderId="1" xfId="5" applyNumberFormat="1" applyFont="1" applyFill="1" applyBorder="1" applyAlignment="1">
      <alignment wrapText="1"/>
    </xf>
    <xf numFmtId="0" fontId="25" fillId="4" borderId="1" xfId="4" applyFont="1" applyFill="1" applyBorder="1" applyAlignment="1">
      <alignment horizontal="center" vertical="top" wrapText="1"/>
    </xf>
    <xf numFmtId="0" fontId="25" fillId="5" borderId="1" xfId="4" applyFont="1" applyFill="1" applyBorder="1" applyAlignment="1">
      <alignment horizontal="center" wrapText="1"/>
    </xf>
    <xf numFmtId="0" fontId="25" fillId="5" borderId="1" xfId="4" applyFont="1" applyFill="1" applyBorder="1" applyAlignment="1">
      <alignment horizontal="center"/>
    </xf>
    <xf numFmtId="0" fontId="25" fillId="5" borderId="7" xfId="4" applyFont="1" applyFill="1" applyBorder="1" applyAlignment="1">
      <alignment horizontal="center" wrapText="1"/>
    </xf>
    <xf numFmtId="0" fontId="25" fillId="6" borderId="1" xfId="4" applyFont="1" applyFill="1" applyBorder="1" applyAlignment="1">
      <alignment horizontal="center" vertical="top" wrapText="1"/>
    </xf>
    <xf numFmtId="0" fontId="27" fillId="7" borderId="1" xfId="4" applyFont="1" applyFill="1" applyBorder="1" applyAlignment="1">
      <alignment horizontal="center" vertical="top" wrapText="1"/>
    </xf>
    <xf numFmtId="0" fontId="29" fillId="0" borderId="1" xfId="4" applyFont="1" applyBorder="1" applyAlignment="1">
      <alignment horizontal="center" vertical="center"/>
    </xf>
    <xf numFmtId="167" fontId="28" fillId="0" borderId="1" xfId="1" applyNumberFormat="1" applyFont="1" applyBorder="1" applyAlignment="1">
      <alignment horizontal="right" vertical="center"/>
    </xf>
    <xf numFmtId="167" fontId="0" fillId="0" borderId="1" xfId="1" applyNumberFormat="1" applyFont="1" applyFill="1" applyBorder="1" applyAlignment="1">
      <alignment horizontal="center" vertical="center"/>
    </xf>
    <xf numFmtId="167" fontId="0" fillId="0" borderId="1" xfId="1" applyNumberFormat="1" applyFont="1" applyBorder="1"/>
    <xf numFmtId="167" fontId="24" fillId="0" borderId="1" xfId="1" applyNumberFormat="1" applyFont="1" applyBorder="1"/>
    <xf numFmtId="167" fontId="24" fillId="0" borderId="1" xfId="1" applyNumberFormat="1" applyFont="1" applyBorder="1" applyAlignment="1">
      <alignment horizontal="center"/>
    </xf>
    <xf numFmtId="167" fontId="7" fillId="4" borderId="1" xfId="1" applyNumberFormat="1" applyFont="1" applyFill="1" applyBorder="1" applyAlignment="1" applyProtection="1">
      <alignment horizontal="center"/>
      <protection locked="0"/>
    </xf>
    <xf numFmtId="0" fontId="15" fillId="0" borderId="0" xfId="0" applyFont="1" applyAlignment="1">
      <alignment horizontal="right" vertical="top" wrapText="1"/>
    </xf>
    <xf numFmtId="0" fontId="5" fillId="0" borderId="0" xfId="0" applyFont="1"/>
    <xf numFmtId="0" fontId="30" fillId="0" borderId="0" xfId="0" applyFont="1" applyAlignment="1">
      <alignment horizontal="right"/>
    </xf>
    <xf numFmtId="0" fontId="30" fillId="0" borderId="0" xfId="0" applyFont="1" applyAlignment="1">
      <alignment horizontal="right" vertical="top" wrapText="1"/>
    </xf>
    <xf numFmtId="14" fontId="15" fillId="4" borderId="0" xfId="0" applyNumberFormat="1" applyFont="1" applyFill="1" applyAlignment="1" applyProtection="1">
      <alignment horizontal="center" vertical="center"/>
      <protection locked="0"/>
    </xf>
    <xf numFmtId="14" fontId="15" fillId="4" borderId="0" xfId="0" applyNumberFormat="1" applyFont="1" applyFill="1" applyAlignment="1" applyProtection="1">
      <alignment horizontal="center" vertical="center" wrapText="1"/>
      <protection locked="0"/>
    </xf>
    <xf numFmtId="0" fontId="15" fillId="4" borderId="0" xfId="0" applyFont="1" applyFill="1" applyAlignment="1" applyProtection="1">
      <alignment horizontal="center" vertical="top" wrapText="1"/>
      <protection locked="0"/>
    </xf>
    <xf numFmtId="0" fontId="15" fillId="0" borderId="0" xfId="0" applyFont="1" applyAlignment="1">
      <alignment horizontal="right" vertical="top" wrapText="1"/>
    </xf>
    <xf numFmtId="0" fontId="0" fillId="0" borderId="0" xfId="0" applyAlignment="1">
      <alignment horizontal="right" readingOrder="2"/>
    </xf>
    <xf numFmtId="0" fontId="31" fillId="0" borderId="1" xfId="0" applyFont="1" applyBorder="1" applyAlignment="1">
      <alignment horizontal="right" wrapText="1"/>
    </xf>
    <xf numFmtId="0" fontId="6" fillId="0" borderId="1" xfId="0" applyFont="1" applyFill="1" applyBorder="1" applyAlignment="1">
      <alignment horizontal="center" wrapText="1" readingOrder="2"/>
    </xf>
    <xf numFmtId="0" fontId="0" fillId="0" borderId="0" xfId="0" applyAlignment="1">
      <alignment horizontal="right" wrapText="1" readingOrder="2"/>
    </xf>
    <xf numFmtId="0" fontId="32" fillId="0" borderId="0" xfId="0" applyFont="1"/>
    <xf numFmtId="0" fontId="32" fillId="0" borderId="0" xfId="0" applyFont="1" applyAlignment="1">
      <alignment horizontal="right" readingOrder="2"/>
    </xf>
    <xf numFmtId="0" fontId="32" fillId="0" borderId="0" xfId="0" applyFont="1" applyAlignment="1">
      <alignment readingOrder="2"/>
    </xf>
    <xf numFmtId="0" fontId="7" fillId="4" borderId="19" xfId="0" applyFont="1" applyFill="1" applyBorder="1"/>
    <xf numFmtId="43" fontId="7" fillId="0" borderId="1" xfId="1" applyFont="1" applyFill="1" applyBorder="1" applyAlignment="1">
      <alignment horizontal="center"/>
    </xf>
    <xf numFmtId="167" fontId="7" fillId="0" borderId="1" xfId="1" applyNumberFormat="1" applyFont="1" applyFill="1" applyBorder="1" applyAlignment="1">
      <alignment horizontal="center"/>
    </xf>
    <xf numFmtId="43" fontId="7" fillId="0" borderId="1" xfId="1" applyNumberFormat="1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5" borderId="1" xfId="0" applyFont="1" applyFill="1" applyBorder="1" applyAlignment="1">
      <alignment horizontal="center" vertical="top" wrapText="1"/>
    </xf>
    <xf numFmtId="0" fontId="7" fillId="5" borderId="9" xfId="0" applyFont="1" applyFill="1" applyBorder="1" applyAlignment="1">
      <alignment horizontal="center" vertical="top" wrapText="1"/>
    </xf>
    <xf numFmtId="43" fontId="0" fillId="0" borderId="0" xfId="1" applyFont="1"/>
    <xf numFmtId="169" fontId="0" fillId="0" borderId="0" xfId="1" applyNumberFormat="1" applyFont="1"/>
    <xf numFmtId="0" fontId="34" fillId="0" borderId="0" xfId="0" applyFont="1"/>
    <xf numFmtId="0" fontId="0" fillId="0" borderId="20" xfId="0" applyBorder="1"/>
    <xf numFmtId="0" fontId="0" fillId="0" borderId="0" xfId="0" applyBorder="1"/>
    <xf numFmtId="0" fontId="0" fillId="0" borderId="1" xfId="0" applyBorder="1"/>
    <xf numFmtId="0" fontId="15" fillId="0" borderId="0" xfId="0" applyFont="1" applyAlignment="1">
      <alignment horizontal="center" vertical="top" wrapText="1"/>
    </xf>
    <xf numFmtId="0" fontId="15" fillId="0" borderId="0" xfId="0" applyFont="1" applyAlignment="1">
      <alignment horizontal="right"/>
    </xf>
    <xf numFmtId="43" fontId="0" fillId="0" borderId="20" xfId="0" applyNumberFormat="1" applyBorder="1" applyAlignment="1">
      <alignment horizontal="center"/>
    </xf>
    <xf numFmtId="43" fontId="0" fillId="0" borderId="20" xfId="1" applyFont="1" applyBorder="1" applyAlignment="1">
      <alignment horizontal="center"/>
    </xf>
    <xf numFmtId="43" fontId="15" fillId="0" borderId="20" xfId="1" applyFont="1" applyBorder="1" applyAlignment="1">
      <alignment horizontal="center"/>
    </xf>
    <xf numFmtId="43" fontId="16" fillId="0" borderId="2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vertical="top" wrapText="1" readingOrder="2"/>
    </xf>
    <xf numFmtId="0" fontId="7" fillId="0" borderId="0" xfId="0" applyFont="1" applyBorder="1" applyAlignment="1">
      <alignment horizontal="center" vertical="top" wrapText="1" readingOrder="2"/>
    </xf>
    <xf numFmtId="0" fontId="7" fillId="0" borderId="12" xfId="0" applyFont="1" applyBorder="1"/>
    <xf numFmtId="0" fontId="15" fillId="0" borderId="0" xfId="0" applyFont="1" applyAlignment="1">
      <alignment horizontal="right" vertical="top" wrapText="1"/>
    </xf>
    <xf numFmtId="0" fontId="15" fillId="0" borderId="0" xfId="0" applyFont="1" applyAlignment="1">
      <alignment horizontal="right" readingOrder="2"/>
    </xf>
    <xf numFmtId="9" fontId="15" fillId="4" borderId="0" xfId="6" applyFont="1" applyFill="1" applyAlignment="1" applyProtection="1">
      <alignment horizontal="center"/>
      <protection locked="0"/>
    </xf>
    <xf numFmtId="0" fontId="15" fillId="0" borderId="0" xfId="0" applyFont="1" applyFill="1" applyAlignment="1">
      <alignment horizontal="right"/>
    </xf>
    <xf numFmtId="0" fontId="15" fillId="0" borderId="0" xfId="0" applyFont="1" applyFill="1" applyAlignment="1">
      <alignment horizontal="right" readingOrder="2"/>
    </xf>
    <xf numFmtId="14" fontId="0" fillId="4" borderId="20" xfId="0" applyNumberFormat="1" applyFill="1" applyBorder="1"/>
    <xf numFmtId="14" fontId="0" fillId="4" borderId="20" xfId="0" applyNumberFormat="1" applyFill="1" applyBorder="1" applyAlignment="1">
      <alignment horizontal="center"/>
    </xf>
    <xf numFmtId="0" fontId="15" fillId="5" borderId="1" xfId="0" applyFont="1" applyFill="1" applyBorder="1" applyAlignment="1">
      <alignment horizontal="center" vertical="top" wrapText="1"/>
    </xf>
    <xf numFmtId="0" fontId="36" fillId="0" borderId="0" xfId="0" applyFont="1"/>
    <xf numFmtId="43" fontId="37" fillId="0" borderId="0" xfId="0" applyNumberFormat="1" applyFont="1"/>
    <xf numFmtId="167" fontId="15" fillId="0" borderId="0" xfId="1" applyNumberFormat="1" applyFont="1"/>
    <xf numFmtId="43" fontId="15" fillId="0" borderId="0" xfId="1" applyFont="1"/>
    <xf numFmtId="0" fontId="1" fillId="0" borderId="0" xfId="7"/>
    <xf numFmtId="43" fontId="0" fillId="0" borderId="0" xfId="8" applyFont="1"/>
    <xf numFmtId="0" fontId="38" fillId="0" borderId="0" xfId="7" applyFont="1"/>
    <xf numFmtId="167" fontId="0" fillId="0" borderId="0" xfId="8" applyNumberFormat="1" applyFont="1"/>
    <xf numFmtId="0" fontId="39" fillId="4" borderId="0" xfId="0" applyFont="1" applyFill="1" applyAlignment="1">
      <alignment horizontal="center" vertical="center" wrapText="1"/>
    </xf>
    <xf numFmtId="1" fontId="7" fillId="8" borderId="1" xfId="0" applyNumberFormat="1" applyFont="1" applyFill="1" applyBorder="1" applyAlignment="1" applyProtection="1">
      <alignment horizontal="center"/>
    </xf>
    <xf numFmtId="2" fontId="0" fillId="0" borderId="0" xfId="0" applyNumberFormat="1" applyAlignment="1">
      <alignment horizontal="center" vertical="top" wrapText="1"/>
    </xf>
    <xf numFmtId="43" fontId="16" fillId="0" borderId="0" xfId="1" applyFont="1" applyFill="1" applyAlignment="1" applyProtection="1">
      <alignment horizontal="center"/>
      <protection locked="0"/>
    </xf>
    <xf numFmtId="169" fontId="15" fillId="0" borderId="0" xfId="1" applyNumberFormat="1" applyFont="1" applyFill="1" applyAlignment="1" applyProtection="1">
      <alignment horizontal="center"/>
      <protection locked="0"/>
    </xf>
    <xf numFmtId="169" fontId="16" fillId="5" borderId="0" xfId="1" applyNumberFormat="1" applyFont="1" applyFill="1" applyAlignment="1">
      <alignment horizontal="center"/>
    </xf>
    <xf numFmtId="169" fontId="16" fillId="0" borderId="0" xfId="1" quotePrefix="1" applyNumberFormat="1" applyFont="1" applyAlignment="1">
      <alignment horizontal="center"/>
    </xf>
    <xf numFmtId="169" fontId="17" fillId="0" borderId="0" xfId="1" applyNumberFormat="1" applyFont="1" applyAlignment="1">
      <alignment horizontal="center" vertical="center"/>
    </xf>
    <xf numFmtId="0" fontId="40" fillId="5" borderId="15" xfId="0" applyFont="1" applyFill="1" applyBorder="1"/>
    <xf numFmtId="43" fontId="16" fillId="5" borderId="17" xfId="1" applyFont="1" applyFill="1" applyBorder="1" applyAlignment="1">
      <alignment horizontal="center"/>
    </xf>
    <xf numFmtId="43" fontId="16" fillId="0" borderId="0" xfId="1" applyFont="1" applyAlignment="1">
      <alignment horizontal="center"/>
    </xf>
    <xf numFmtId="169" fontId="0" fillId="0" borderId="20" xfId="0" applyNumberFormat="1" applyBorder="1" applyAlignment="1">
      <alignment horizontal="center"/>
    </xf>
    <xf numFmtId="0" fontId="41" fillId="0" borderId="0" xfId="7" applyFont="1" applyAlignment="1">
      <alignment horizontal="right"/>
    </xf>
    <xf numFmtId="0" fontId="41" fillId="0" borderId="0" xfId="7" applyFont="1"/>
    <xf numFmtId="0" fontId="42" fillId="0" borderId="0" xfId="7" applyFont="1"/>
    <xf numFmtId="0" fontId="42" fillId="0" borderId="0" xfId="7" applyFont="1" applyFill="1" applyAlignment="1">
      <alignment horizontal="center"/>
    </xf>
    <xf numFmtId="0" fontId="44" fillId="0" borderId="0" xfId="7" applyFont="1" applyAlignment="1">
      <alignment horizontal="right"/>
    </xf>
    <xf numFmtId="167" fontId="42" fillId="0" borderId="0" xfId="1" applyNumberFormat="1" applyFont="1" applyAlignment="1">
      <alignment horizontal="right"/>
    </xf>
    <xf numFmtId="167" fontId="45" fillId="0" borderId="0" xfId="1" applyNumberFormat="1" applyFont="1" applyAlignment="1">
      <alignment horizontal="right"/>
    </xf>
    <xf numFmtId="167" fontId="43" fillId="0" borderId="0" xfId="1" applyNumberFormat="1" applyFont="1" applyAlignment="1">
      <alignment horizontal="center"/>
    </xf>
    <xf numFmtId="169" fontId="40" fillId="5" borderId="0" xfId="8" applyNumberFormat="1" applyFont="1" applyFill="1"/>
    <xf numFmtId="0" fontId="43" fillId="5" borderId="0" xfId="7" applyFont="1" applyFill="1" applyAlignment="1">
      <alignment horizontal="right"/>
    </xf>
    <xf numFmtId="0" fontId="46" fillId="0" borderId="0" xfId="0" applyFont="1" applyAlignment="1"/>
    <xf numFmtId="0" fontId="7" fillId="0" borderId="15" xfId="0" applyFont="1" applyBorder="1" applyAlignment="1"/>
    <xf numFmtId="0" fontId="7" fillId="0" borderId="16" xfId="0" applyFont="1" applyBorder="1" applyAlignment="1"/>
    <xf numFmtId="0" fontId="7" fillId="0" borderId="17" xfId="0" applyFont="1" applyBorder="1" applyAlignment="1"/>
    <xf numFmtId="0" fontId="48" fillId="0" borderId="0" xfId="0" applyFont="1" applyAlignment="1">
      <alignment wrapText="1" readingOrder="2"/>
    </xf>
    <xf numFmtId="0" fontId="49" fillId="0" borderId="0" xfId="0" applyFont="1" applyAlignment="1"/>
    <xf numFmtId="0" fontId="50" fillId="0" borderId="0" xfId="0" applyFont="1" applyAlignment="1"/>
    <xf numFmtId="0" fontId="0" fillId="0" borderId="0" xfId="0" applyAlignment="1">
      <alignment horizontal="left"/>
    </xf>
    <xf numFmtId="0" fontId="44" fillId="0" borderId="0" xfId="7" applyFont="1"/>
    <xf numFmtId="167" fontId="42" fillId="4" borderId="0" xfId="1" applyNumberFormat="1" applyFont="1" applyFill="1" applyAlignment="1" applyProtection="1">
      <alignment horizontal="center"/>
      <protection locked="0"/>
    </xf>
    <xf numFmtId="0" fontId="42" fillId="4" borderId="0" xfId="7" applyFont="1" applyFill="1" applyAlignment="1" applyProtection="1">
      <alignment horizontal="center"/>
      <protection locked="0"/>
    </xf>
    <xf numFmtId="0" fontId="14" fillId="0" borderId="0" xfId="0" applyFont="1" applyAlignment="1">
      <alignment horizontal="right" vertical="top" wrapText="1" readingOrder="2"/>
    </xf>
    <xf numFmtId="0" fontId="7" fillId="0" borderId="1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47" fillId="0" borderId="0" xfId="0" applyFont="1" applyAlignment="1">
      <alignment horizontal="center" vertical="center" wrapText="1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7" fillId="5" borderId="9" xfId="0" applyFont="1" applyFill="1" applyBorder="1" applyAlignment="1">
      <alignment horizontal="center" vertical="top" wrapText="1"/>
    </xf>
    <xf numFmtId="0" fontId="7" fillId="5" borderId="18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 readingOrder="2"/>
    </xf>
    <xf numFmtId="0" fontId="11" fillId="0" borderId="0" xfId="0" applyFont="1" applyFill="1" applyBorder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vertical="top" wrapText="1" readingOrder="2"/>
    </xf>
    <xf numFmtId="0" fontId="6" fillId="0" borderId="1" xfId="0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/>
    </xf>
    <xf numFmtId="0" fontId="15" fillId="0" borderId="0" xfId="0" applyFont="1" applyAlignment="1">
      <alignment horizontal="right" vertical="top" wrapText="1"/>
    </xf>
    <xf numFmtId="0" fontId="22" fillId="0" borderId="0" xfId="0" applyFont="1" applyFill="1" applyBorder="1" applyAlignment="1">
      <alignment horizontal="right" vertical="top" wrapText="1" readingOrder="2"/>
    </xf>
    <xf numFmtId="0" fontId="51" fillId="0" borderId="0" xfId="0" applyFont="1" applyAlignment="1">
      <alignment horizontal="center"/>
    </xf>
    <xf numFmtId="0" fontId="0" fillId="0" borderId="1" xfId="0" applyBorder="1" applyAlignment="1">
      <alignment horizontal="right"/>
    </xf>
    <xf numFmtId="0" fontId="15" fillId="5" borderId="1" xfId="0" applyFont="1" applyFill="1" applyBorder="1" applyAlignment="1">
      <alignment horizontal="center" vertical="top" wrapText="1"/>
    </xf>
    <xf numFmtId="0" fontId="25" fillId="5" borderId="1" xfId="4" applyFont="1" applyFill="1" applyBorder="1" applyAlignment="1">
      <alignment horizontal="center" vertical="top" wrapText="1"/>
    </xf>
    <xf numFmtId="0" fontId="25" fillId="5" borderId="1" xfId="4" applyFont="1" applyFill="1" applyBorder="1" applyAlignment="1">
      <alignment horizontal="center" vertical="top"/>
    </xf>
    <xf numFmtId="0" fontId="27" fillId="7" borderId="9" xfId="4" applyFont="1" applyFill="1" applyBorder="1" applyAlignment="1">
      <alignment horizontal="center" vertical="top" wrapText="1"/>
    </xf>
    <xf numFmtId="0" fontId="27" fillId="7" borderId="18" xfId="4" applyFont="1" applyFill="1" applyBorder="1" applyAlignment="1">
      <alignment horizontal="center" vertical="top" wrapText="1"/>
    </xf>
    <xf numFmtId="0" fontId="27" fillId="7" borderId="1" xfId="4" applyFont="1" applyFill="1" applyBorder="1" applyAlignment="1">
      <alignment horizontal="center" vertical="top" wrapText="1"/>
    </xf>
    <xf numFmtId="0" fontId="27" fillId="7" borderId="7" xfId="4" applyFont="1" applyFill="1" applyBorder="1" applyAlignment="1">
      <alignment horizontal="center" vertical="top" wrapText="1"/>
    </xf>
    <xf numFmtId="0" fontId="27" fillId="7" borderId="10" xfId="4" applyFont="1" applyFill="1" applyBorder="1" applyAlignment="1">
      <alignment horizontal="center" vertical="top" wrapText="1"/>
    </xf>
  </cellXfs>
  <cellStyles count="9">
    <cellStyle name="Comma" xfId="1" builtinId="3"/>
    <cellStyle name="Comma 2" xfId="3"/>
    <cellStyle name="Comma 3" xfId="5"/>
    <cellStyle name="Comma 4" xfId="8"/>
    <cellStyle name="Normal" xfId="0" builtinId="0"/>
    <cellStyle name="Normal 2" xfId="2"/>
    <cellStyle name="Normal 3" xfId="4"/>
    <cellStyle name="Normal 4" xfId="7"/>
    <cellStyle name="Percent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57150</xdr:colOff>
          <xdr:row>58</xdr:row>
          <xdr:rowOff>133350</xdr:rowOff>
        </xdr:from>
        <xdr:to>
          <xdr:col>7</xdr:col>
          <xdr:colOff>171450</xdr:colOff>
          <xdr:row>65</xdr:row>
          <xdr:rowOff>142875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38100</xdr:colOff>
          <xdr:row>68</xdr:row>
          <xdr:rowOff>0</xdr:rowOff>
        </xdr:from>
        <xdr:to>
          <xdr:col>7</xdr:col>
          <xdr:colOff>171450</xdr:colOff>
          <xdr:row>68</xdr:row>
          <xdr:rowOff>0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5</xdr:col>
      <xdr:colOff>285750</xdr:colOff>
      <xdr:row>20</xdr:row>
      <xdr:rowOff>114300</xdr:rowOff>
    </xdr:from>
    <xdr:to>
      <xdr:col>7</xdr:col>
      <xdr:colOff>800100</xdr:colOff>
      <xdr:row>30</xdr:row>
      <xdr:rowOff>28575</xdr:rowOff>
    </xdr:to>
    <xdr:pic>
      <xdr:nvPicPr>
        <xdr:cNvPr id="4" name="תמונה 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8917725" y="5000625"/>
          <a:ext cx="2114550" cy="1866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21</xdr:row>
      <xdr:rowOff>140445</xdr:rowOff>
    </xdr:from>
    <xdr:to>
      <xdr:col>7</xdr:col>
      <xdr:colOff>0</xdr:colOff>
      <xdr:row>45</xdr:row>
      <xdr:rowOff>169408</xdr:rowOff>
    </xdr:to>
    <xdr:pic>
      <xdr:nvPicPr>
        <xdr:cNvPr id="2" name="תמונה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1346600" y="4683870"/>
          <a:ext cx="5162549" cy="43723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גיליון1"/>
  <dimension ref="A1:N95"/>
  <sheetViews>
    <sheetView showGridLines="0" rightToLeft="1" tabSelected="1" zoomScaleNormal="100" zoomScalePageLayoutView="40" workbookViewId="0">
      <selection activeCell="H13" sqref="H13"/>
    </sheetView>
  </sheetViews>
  <sheetFormatPr defaultRowHeight="14.25" x14ac:dyDescent="0.2"/>
  <cols>
    <col min="1" max="1" width="2.5" customWidth="1"/>
    <col min="2" max="2" width="23.125" customWidth="1"/>
    <col min="3" max="3" width="18.625" customWidth="1"/>
    <col min="4" max="4" width="12.375" customWidth="1"/>
    <col min="5" max="5" width="13.125" customWidth="1"/>
    <col min="6" max="6" width="9.25" customWidth="1"/>
    <col min="7" max="7" width="11.75" customWidth="1"/>
    <col min="8" max="8" width="12.625" customWidth="1"/>
    <col min="10" max="10" width="10.875" customWidth="1"/>
    <col min="11" max="11" width="9.125" bestFit="1" customWidth="1"/>
    <col min="12" max="13" width="9.125" hidden="1" customWidth="1"/>
    <col min="14" max="14" width="9.875" hidden="1" customWidth="1"/>
  </cols>
  <sheetData>
    <row r="1" spans="1:14" ht="33" x14ac:dyDescent="0.45">
      <c r="B1" s="205" t="s">
        <v>160</v>
      </c>
      <c r="E1" s="10"/>
      <c r="F1" s="213" t="s">
        <v>155</v>
      </c>
      <c r="G1" s="213"/>
      <c r="H1" s="177">
        <v>2016</v>
      </c>
      <c r="J1" s="170"/>
      <c r="K1" s="171"/>
    </row>
    <row r="2" spans="1:14" ht="15.75" x14ac:dyDescent="0.25">
      <c r="B2" s="9"/>
      <c r="C2" s="9"/>
      <c r="D2" s="9"/>
      <c r="E2" s="9"/>
      <c r="F2" s="9"/>
      <c r="G2" s="9"/>
    </row>
    <row r="3" spans="1:14" s="11" customFormat="1" ht="49.5" customHeight="1" x14ac:dyDescent="0.2">
      <c r="B3" s="143" t="s">
        <v>112</v>
      </c>
      <c r="C3" s="143" t="s">
        <v>113</v>
      </c>
      <c r="D3" s="144" t="s">
        <v>150</v>
      </c>
      <c r="E3" s="143" t="s">
        <v>8</v>
      </c>
      <c r="F3" s="217" t="s">
        <v>9</v>
      </c>
      <c r="G3" s="217" t="s">
        <v>111</v>
      </c>
      <c r="H3" s="217" t="s">
        <v>156</v>
      </c>
      <c r="J3" s="179"/>
      <c r="L3" s="151"/>
      <c r="M3" s="151"/>
      <c r="N3" s="151"/>
    </row>
    <row r="4" spans="1:14" ht="15.75" x14ac:dyDescent="0.25">
      <c r="B4" s="44" t="s">
        <v>12</v>
      </c>
      <c r="C4" s="54" t="s">
        <v>13</v>
      </c>
      <c r="D4" s="138">
        <f>'סימולאטור רפת'!C16</f>
        <v>20</v>
      </c>
      <c r="E4" s="121">
        <v>15000</v>
      </c>
      <c r="F4" s="218"/>
      <c r="G4" s="218"/>
      <c r="H4" s="218"/>
      <c r="K4" s="60"/>
      <c r="L4" s="60">
        <v>2016</v>
      </c>
      <c r="M4" s="60">
        <v>2017</v>
      </c>
      <c r="N4" s="60">
        <v>2018</v>
      </c>
    </row>
    <row r="5" spans="1:14" ht="15.75" x14ac:dyDescent="0.25">
      <c r="A5">
        <v>2</v>
      </c>
      <c r="B5" s="53" t="s">
        <v>1</v>
      </c>
      <c r="C5" s="54" t="s">
        <v>14</v>
      </c>
      <c r="D5" s="121">
        <v>2000</v>
      </c>
      <c r="E5" s="121">
        <v>1000</v>
      </c>
      <c r="F5" s="87">
        <v>70</v>
      </c>
      <c r="G5" s="54">
        <v>800</v>
      </c>
      <c r="H5" s="178">
        <f t="shared" ref="H5:H8" si="0">HLOOKUP($H$1,$L$4:$N$8,ROW()-3,0)</f>
        <v>3800</v>
      </c>
      <c r="L5">
        <v>3800</v>
      </c>
      <c r="M5">
        <v>4500</v>
      </c>
      <c r="N5">
        <v>5000</v>
      </c>
    </row>
    <row r="6" spans="1:14" ht="15.75" x14ac:dyDescent="0.25">
      <c r="A6">
        <v>3</v>
      </c>
      <c r="B6" s="53" t="s">
        <v>2</v>
      </c>
      <c r="C6" s="54" t="s">
        <v>14</v>
      </c>
      <c r="D6" s="121">
        <v>1000</v>
      </c>
      <c r="E6" s="121">
        <v>450</v>
      </c>
      <c r="F6" s="87">
        <v>10</v>
      </c>
      <c r="G6" s="54">
        <v>400</v>
      </c>
      <c r="H6" s="178">
        <f t="shared" si="0"/>
        <v>1800</v>
      </c>
      <c r="L6">
        <v>1800</v>
      </c>
      <c r="M6">
        <v>2500</v>
      </c>
      <c r="N6">
        <v>3000</v>
      </c>
    </row>
    <row r="7" spans="1:14" ht="15.75" x14ac:dyDescent="0.25">
      <c r="A7">
        <v>4</v>
      </c>
      <c r="B7" s="44" t="s">
        <v>3</v>
      </c>
      <c r="C7" s="54" t="s">
        <v>14</v>
      </c>
      <c r="D7" s="121">
        <v>100</v>
      </c>
      <c r="E7" s="121">
        <v>80</v>
      </c>
      <c r="F7" s="87">
        <v>10</v>
      </c>
      <c r="G7" s="54">
        <v>50</v>
      </c>
      <c r="H7" s="178">
        <f t="shared" si="0"/>
        <v>300</v>
      </c>
      <c r="L7">
        <v>300</v>
      </c>
      <c r="M7">
        <v>400</v>
      </c>
      <c r="N7">
        <v>450</v>
      </c>
    </row>
    <row r="8" spans="1:14" ht="15.75" x14ac:dyDescent="0.25">
      <c r="A8">
        <v>5</v>
      </c>
      <c r="B8" s="44" t="s">
        <v>4</v>
      </c>
      <c r="C8" s="54" t="s">
        <v>14</v>
      </c>
      <c r="D8" s="121">
        <v>50</v>
      </c>
      <c r="E8" s="121">
        <v>20</v>
      </c>
      <c r="F8" s="87">
        <v>5</v>
      </c>
      <c r="G8" s="54">
        <v>15</v>
      </c>
      <c r="H8" s="178">
        <f t="shared" si="0"/>
        <v>70</v>
      </c>
      <c r="L8">
        <v>70</v>
      </c>
      <c r="M8">
        <v>80</v>
      </c>
      <c r="N8">
        <v>90</v>
      </c>
    </row>
    <row r="9" spans="1:14" ht="6.75" customHeight="1" thickBot="1" x14ac:dyDescent="0.3">
      <c r="B9" s="9"/>
      <c r="C9" s="15"/>
      <c r="D9" s="15"/>
      <c r="E9" s="15"/>
      <c r="F9" s="15"/>
    </row>
    <row r="10" spans="1:14" ht="16.5" thickBot="1" x14ac:dyDescent="0.3">
      <c r="B10" s="9"/>
      <c r="C10" s="137"/>
      <c r="D10" s="214" t="s">
        <v>104</v>
      </c>
      <c r="E10" s="214"/>
      <c r="F10" s="214"/>
      <c r="G10" s="215"/>
      <c r="J10" s="60"/>
      <c r="K10" s="60"/>
      <c r="L10" s="60"/>
      <c r="M10" s="60"/>
      <c r="N10" s="60"/>
    </row>
    <row r="11" spans="1:14" ht="15.75" customHeight="1" thickBot="1" x14ac:dyDescent="0.3">
      <c r="B11" s="9"/>
      <c r="C11" s="15"/>
      <c r="D11" s="16"/>
      <c r="E11" s="17"/>
      <c r="F11" s="17"/>
      <c r="G11" s="17"/>
      <c r="J11" s="80"/>
    </row>
    <row r="12" spans="1:14" ht="15.75" x14ac:dyDescent="0.25">
      <c r="B12" s="18"/>
      <c r="C12" s="19"/>
      <c r="D12" s="20" t="s">
        <v>15</v>
      </c>
      <c r="E12" s="20"/>
      <c r="F12" s="19"/>
      <c r="G12" s="19"/>
      <c r="H12" s="21"/>
      <c r="J12" s="80"/>
    </row>
    <row r="13" spans="1:14" ht="15.75" x14ac:dyDescent="0.25">
      <c r="B13" s="22"/>
      <c r="C13" s="23"/>
      <c r="D13" s="23"/>
      <c r="E13" s="23"/>
      <c r="F13" s="23"/>
      <c r="G13" s="23"/>
      <c r="H13" s="24"/>
      <c r="J13" s="123"/>
      <c r="K13" s="66"/>
      <c r="L13" s="172"/>
      <c r="M13" s="172"/>
      <c r="N13" s="172"/>
    </row>
    <row r="14" spans="1:14" ht="47.25" x14ac:dyDescent="0.25">
      <c r="B14" s="22"/>
      <c r="C14" s="219" t="s">
        <v>16</v>
      </c>
      <c r="D14" s="25" t="s">
        <v>17</v>
      </c>
      <c r="E14" s="26" t="s">
        <v>18</v>
      </c>
      <c r="F14" s="27" t="s">
        <v>19</v>
      </c>
      <c r="G14" s="157"/>
      <c r="H14" s="28"/>
      <c r="L14" s="171"/>
      <c r="M14" s="171"/>
      <c r="N14" s="171"/>
    </row>
    <row r="15" spans="1:14" ht="17.25" x14ac:dyDescent="0.25">
      <c r="B15" s="22"/>
      <c r="C15" s="219"/>
      <c r="D15" s="29" t="s">
        <v>56</v>
      </c>
      <c r="E15" s="29" t="s">
        <v>57</v>
      </c>
      <c r="F15" s="30" t="s">
        <v>58</v>
      </c>
      <c r="G15" s="158"/>
      <c r="H15" s="31"/>
    </row>
    <row r="16" spans="1:14" ht="15.75" x14ac:dyDescent="0.25">
      <c r="B16" s="22"/>
      <c r="C16" s="32" t="s">
        <v>20</v>
      </c>
      <c r="D16" s="33">
        <v>0.55000000000000004</v>
      </c>
      <c r="E16" s="34">
        <v>0.33</v>
      </c>
      <c r="F16" s="34">
        <v>0.41</v>
      </c>
      <c r="G16" s="159"/>
      <c r="H16" s="35"/>
      <c r="J16" s="60"/>
    </row>
    <row r="17" spans="2:14" ht="18.75" x14ac:dyDescent="0.25">
      <c r="B17" s="22"/>
      <c r="C17" s="32" t="s">
        <v>59</v>
      </c>
      <c r="D17" s="33">
        <v>0.18</v>
      </c>
      <c r="E17" s="34">
        <v>0.02</v>
      </c>
      <c r="F17" s="34">
        <v>0.09</v>
      </c>
      <c r="G17" s="159"/>
      <c r="H17" s="35"/>
      <c r="K17" s="66"/>
      <c r="L17" s="66"/>
      <c r="M17" s="66"/>
      <c r="N17" s="66"/>
    </row>
    <row r="18" spans="2:14" ht="15.75" x14ac:dyDescent="0.25">
      <c r="B18" s="22"/>
      <c r="C18" s="32" t="s">
        <v>21</v>
      </c>
      <c r="D18" s="33">
        <v>0.1</v>
      </c>
      <c r="E18" s="34">
        <v>0.55000000000000004</v>
      </c>
      <c r="F18" s="34">
        <v>0.4</v>
      </c>
      <c r="G18" s="159"/>
      <c r="H18" s="35"/>
      <c r="K18" s="66"/>
      <c r="L18" s="66"/>
      <c r="M18" s="66"/>
      <c r="N18" s="66"/>
    </row>
    <row r="19" spans="2:14" ht="18.75" x14ac:dyDescent="0.25">
      <c r="B19" s="22"/>
      <c r="C19" s="32" t="s">
        <v>60</v>
      </c>
      <c r="D19" s="33">
        <v>0.05</v>
      </c>
      <c r="E19" s="34">
        <v>0.05</v>
      </c>
      <c r="F19" s="34">
        <v>0.05</v>
      </c>
      <c r="G19" s="159"/>
      <c r="H19" s="35"/>
    </row>
    <row r="20" spans="2:14" ht="3.75" customHeight="1" x14ac:dyDescent="0.25">
      <c r="B20" s="22"/>
      <c r="C20" s="36"/>
      <c r="D20" s="15"/>
      <c r="E20" s="37"/>
      <c r="F20" s="37"/>
      <c r="G20" s="37"/>
      <c r="H20" s="38"/>
    </row>
    <row r="21" spans="2:14" ht="13.5" customHeight="1" x14ac:dyDescent="0.25">
      <c r="B21" s="22"/>
      <c r="C21" s="212" t="s">
        <v>22</v>
      </c>
      <c r="D21" s="212"/>
      <c r="E21" s="212"/>
      <c r="F21" s="212"/>
      <c r="G21" s="37"/>
      <c r="H21" s="38"/>
    </row>
    <row r="22" spans="2:14" ht="6" customHeight="1" x14ac:dyDescent="0.25">
      <c r="B22" s="22"/>
      <c r="C22" s="36"/>
      <c r="D22" s="15"/>
      <c r="E22" s="37"/>
      <c r="F22" s="37"/>
      <c r="G22" s="37"/>
      <c r="H22" s="38"/>
    </row>
    <row r="23" spans="2:14" ht="15.75" x14ac:dyDescent="0.25">
      <c r="B23" s="22"/>
      <c r="C23" s="39" t="s">
        <v>23</v>
      </c>
      <c r="D23" s="85" t="s">
        <v>24</v>
      </c>
      <c r="E23" s="37"/>
      <c r="F23" s="37"/>
      <c r="G23" s="37"/>
      <c r="H23" s="38"/>
    </row>
    <row r="24" spans="2:14" ht="31.5" x14ac:dyDescent="0.25">
      <c r="B24" s="22"/>
      <c r="C24" s="39" t="s">
        <v>25</v>
      </c>
      <c r="D24" s="85">
        <v>1.23</v>
      </c>
      <c r="E24" s="37"/>
      <c r="F24" s="37"/>
      <c r="G24" s="37"/>
      <c r="H24" s="38"/>
    </row>
    <row r="25" spans="2:14" ht="31.5" x14ac:dyDescent="0.25">
      <c r="B25" s="22"/>
      <c r="C25" s="39" t="s">
        <v>26</v>
      </c>
      <c r="D25" s="85">
        <v>1</v>
      </c>
      <c r="E25" s="37"/>
      <c r="F25" s="37"/>
      <c r="G25" s="37"/>
      <c r="H25" s="38"/>
    </row>
    <row r="26" spans="2:14" ht="4.5" customHeight="1" x14ac:dyDescent="0.25">
      <c r="B26" s="22"/>
      <c r="C26" s="36"/>
      <c r="D26" s="15"/>
      <c r="E26" s="37"/>
      <c r="F26" s="37"/>
      <c r="G26" s="37"/>
      <c r="H26" s="38"/>
    </row>
    <row r="27" spans="2:14" ht="13.5" customHeight="1" x14ac:dyDescent="0.25">
      <c r="B27" s="22"/>
      <c r="C27" s="212" t="s">
        <v>27</v>
      </c>
      <c r="D27" s="212"/>
      <c r="E27" s="212"/>
      <c r="F27" s="23"/>
      <c r="G27" s="23"/>
      <c r="H27" s="24"/>
    </row>
    <row r="28" spans="2:14" ht="4.5" customHeight="1" x14ac:dyDescent="0.25">
      <c r="B28" s="22"/>
      <c r="C28" s="23"/>
      <c r="D28" s="23"/>
      <c r="E28" s="23"/>
      <c r="F28" s="23"/>
      <c r="G28" s="23"/>
      <c r="H28" s="24"/>
    </row>
    <row r="29" spans="2:14" ht="17.25" customHeight="1" x14ac:dyDescent="0.25">
      <c r="B29" s="22"/>
      <c r="C29" s="2" t="s">
        <v>10</v>
      </c>
      <c r="D29" s="2" t="s">
        <v>11</v>
      </c>
      <c r="E29" s="83">
        <v>0.65</v>
      </c>
      <c r="F29" s="23"/>
      <c r="G29" s="23"/>
      <c r="H29" s="24"/>
    </row>
    <row r="30" spans="2:14" ht="15.75" x14ac:dyDescent="0.25">
      <c r="B30" s="22"/>
      <c r="C30" s="2" t="s">
        <v>28</v>
      </c>
      <c r="D30" s="2" t="s">
        <v>29</v>
      </c>
      <c r="E30" s="83">
        <v>0.33</v>
      </c>
      <c r="F30" s="23"/>
      <c r="G30" s="23"/>
      <c r="H30" s="24"/>
    </row>
    <row r="31" spans="2:14" ht="15.75" x14ac:dyDescent="0.25">
      <c r="B31" s="22"/>
      <c r="C31" s="40" t="s">
        <v>30</v>
      </c>
      <c r="D31" s="41" t="s">
        <v>31</v>
      </c>
      <c r="E31" s="82">
        <v>15.43</v>
      </c>
      <c r="F31" s="23"/>
      <c r="G31" s="23"/>
      <c r="H31" s="24"/>
    </row>
    <row r="32" spans="2:14" ht="15.75" x14ac:dyDescent="0.25">
      <c r="B32" s="22"/>
      <c r="C32" s="40" t="s">
        <v>32</v>
      </c>
      <c r="D32" s="41" t="s">
        <v>33</v>
      </c>
      <c r="E32" s="82">
        <v>154.16999999999999</v>
      </c>
      <c r="F32" s="78"/>
      <c r="G32" s="23"/>
      <c r="H32" s="24"/>
    </row>
    <row r="33" spans="2:8" ht="63" x14ac:dyDescent="0.25">
      <c r="B33" s="22"/>
      <c r="C33" s="42" t="s">
        <v>34</v>
      </c>
      <c r="D33" s="40" t="s">
        <v>35</v>
      </c>
      <c r="E33" s="43">
        <f>0.05*(E4)^0.68*10^6</f>
        <v>34571009.42312409</v>
      </c>
      <c r="F33" s="23"/>
      <c r="G33" s="23"/>
      <c r="H33" s="24"/>
    </row>
    <row r="34" spans="2:8" ht="15.75" x14ac:dyDescent="0.25">
      <c r="B34" s="22"/>
      <c r="C34" s="44" t="s">
        <v>36</v>
      </c>
      <c r="D34" s="40" t="s">
        <v>37</v>
      </c>
      <c r="E34" s="45">
        <v>9.5000000000000001E-2</v>
      </c>
      <c r="F34" s="23"/>
      <c r="G34" s="23"/>
      <c r="H34" s="24"/>
    </row>
    <row r="35" spans="2:8" ht="15.75" x14ac:dyDescent="0.25">
      <c r="B35" s="22"/>
      <c r="C35" s="44" t="s">
        <v>38</v>
      </c>
      <c r="D35" s="41" t="s">
        <v>39</v>
      </c>
      <c r="E35" s="43">
        <f>E34*E33</f>
        <v>3284245.8951967885</v>
      </c>
      <c r="F35" s="23"/>
      <c r="G35" s="23"/>
      <c r="H35" s="24"/>
    </row>
    <row r="36" spans="2:8" ht="47.25" x14ac:dyDescent="0.25">
      <c r="B36" s="22"/>
      <c r="C36" s="2" t="s">
        <v>40</v>
      </c>
      <c r="D36" s="41" t="s">
        <v>41</v>
      </c>
      <c r="E36" s="46">
        <f>5.19*(E4)^-0.26</f>
        <v>0.42597452812079017</v>
      </c>
      <c r="F36" s="23"/>
      <c r="G36" s="23"/>
      <c r="H36" s="24"/>
    </row>
    <row r="37" spans="2:8" ht="31.5" x14ac:dyDescent="0.25">
      <c r="B37" s="22"/>
      <c r="C37" s="1" t="s">
        <v>42</v>
      </c>
      <c r="D37" s="41" t="s">
        <v>37</v>
      </c>
      <c r="E37" s="46">
        <v>0.85</v>
      </c>
      <c r="F37" s="23"/>
      <c r="G37" s="23"/>
      <c r="H37" s="24"/>
    </row>
    <row r="38" spans="2:8" ht="9" customHeight="1" x14ac:dyDescent="0.25">
      <c r="B38" s="22"/>
      <c r="C38" s="23"/>
      <c r="D38" s="23"/>
      <c r="E38" s="23"/>
      <c r="F38" s="23"/>
      <c r="G38" s="23"/>
      <c r="H38" s="24"/>
    </row>
    <row r="39" spans="2:8" ht="15.75" x14ac:dyDescent="0.25">
      <c r="B39" s="22"/>
      <c r="C39" s="44" t="s">
        <v>43</v>
      </c>
      <c r="D39" s="211" t="s">
        <v>44</v>
      </c>
      <c r="E39" s="211"/>
      <c r="F39" s="211"/>
      <c r="G39" s="23"/>
      <c r="H39" s="24"/>
    </row>
    <row r="40" spans="2:8" ht="15.75" x14ac:dyDescent="0.25">
      <c r="B40" s="22"/>
      <c r="C40" s="44" t="s">
        <v>45</v>
      </c>
      <c r="D40" s="211" t="s">
        <v>46</v>
      </c>
      <c r="E40" s="211"/>
      <c r="F40" s="211"/>
      <c r="G40" s="23"/>
      <c r="H40" s="24"/>
    </row>
    <row r="41" spans="2:8" ht="16.5" thickBot="1" x14ac:dyDescent="0.3">
      <c r="B41" s="47"/>
      <c r="C41" s="48"/>
      <c r="D41" s="49"/>
      <c r="E41" s="49"/>
      <c r="F41" s="49"/>
      <c r="G41" s="160"/>
      <c r="H41" s="50"/>
    </row>
    <row r="42" spans="2:8" ht="15.75" x14ac:dyDescent="0.25">
      <c r="B42" s="22"/>
      <c r="C42" s="220" t="s">
        <v>47</v>
      </c>
      <c r="D42" s="220"/>
      <c r="E42" s="220"/>
      <c r="F42" s="15"/>
      <c r="G42" s="23"/>
      <c r="H42" s="24"/>
    </row>
    <row r="43" spans="2:8" ht="15.75" x14ac:dyDescent="0.25">
      <c r="B43" s="22"/>
      <c r="C43" s="4"/>
      <c r="D43" s="15"/>
      <c r="E43" s="15"/>
      <c r="F43" s="15"/>
      <c r="G43" s="23"/>
      <c r="H43" s="24"/>
    </row>
    <row r="44" spans="2:8" ht="47.25" x14ac:dyDescent="0.25">
      <c r="B44" s="22"/>
      <c r="C44" s="51"/>
      <c r="D44" s="51"/>
      <c r="E44" s="52" t="s">
        <v>48</v>
      </c>
      <c r="F44" s="52" t="s">
        <v>49</v>
      </c>
      <c r="G44" s="149"/>
      <c r="H44" s="90"/>
    </row>
    <row r="45" spans="2:8" ht="15.75" x14ac:dyDescent="0.25">
      <c r="B45" s="22"/>
      <c r="C45" s="53" t="s">
        <v>50</v>
      </c>
      <c r="D45" s="54" t="s">
        <v>61</v>
      </c>
      <c r="E45" s="140">
        <f>(D5-G5)*$D$4*10^-3</f>
        <v>24</v>
      </c>
      <c r="F45" s="139">
        <f>(E5-F5)*$E$4*10^-3</f>
        <v>13950</v>
      </c>
      <c r="G45" s="149"/>
      <c r="H45" s="90"/>
    </row>
    <row r="46" spans="2:8" ht="15.75" x14ac:dyDescent="0.25">
      <c r="B46" s="22"/>
      <c r="C46" s="53" t="s">
        <v>21</v>
      </c>
      <c r="D46" s="54" t="s">
        <v>61</v>
      </c>
      <c r="E46" s="140">
        <f>(D6-G6)*$D$4*10^-3</f>
        <v>12</v>
      </c>
      <c r="F46" s="139">
        <f>(E6-F6)*$E$4*10^-3</f>
        <v>6600</v>
      </c>
      <c r="G46" s="149"/>
      <c r="H46" s="90"/>
    </row>
    <row r="47" spans="2:8" ht="15.75" x14ac:dyDescent="0.25">
      <c r="B47" s="22"/>
      <c r="C47" s="44" t="s">
        <v>51</v>
      </c>
      <c r="D47" s="54" t="s">
        <v>61</v>
      </c>
      <c r="E47" s="140">
        <f>(D7-G7)*$D$4*10^-3</f>
        <v>1</v>
      </c>
      <c r="F47" s="139">
        <f>(E7-F7)*$E$4*10^-3</f>
        <v>1050</v>
      </c>
      <c r="G47" s="149"/>
      <c r="H47" s="90"/>
    </row>
    <row r="48" spans="2:8" ht="15.75" x14ac:dyDescent="0.25">
      <c r="B48" s="22"/>
      <c r="C48" s="44" t="s">
        <v>52</v>
      </c>
      <c r="D48" s="54" t="s">
        <v>61</v>
      </c>
      <c r="E48" s="140">
        <f>(D8-G8)*$D$4*10^-3</f>
        <v>0.70000000000000007</v>
      </c>
      <c r="F48" s="139">
        <f>(E8-F8)*$E$4*10^-3</f>
        <v>225</v>
      </c>
      <c r="G48" s="149"/>
      <c r="H48" s="90"/>
    </row>
    <row r="49" spans="2:10" ht="6" customHeight="1" x14ac:dyDescent="0.25">
      <c r="B49" s="22"/>
      <c r="C49" s="55"/>
      <c r="D49" s="55"/>
      <c r="E49" s="55"/>
      <c r="F49" s="55"/>
      <c r="G49" s="23"/>
      <c r="H49" s="24"/>
    </row>
    <row r="50" spans="2:10" ht="15.75" x14ac:dyDescent="0.25">
      <c r="B50" s="22"/>
      <c r="C50" s="220" t="s">
        <v>53</v>
      </c>
      <c r="D50" s="220"/>
      <c r="E50" s="220"/>
      <c r="F50" s="55"/>
      <c r="G50" s="23"/>
      <c r="H50" s="24"/>
    </row>
    <row r="51" spans="2:10" ht="15.75" x14ac:dyDescent="0.25">
      <c r="B51" s="22"/>
      <c r="C51" s="55"/>
      <c r="D51" s="55"/>
      <c r="E51" s="55" t="s">
        <v>105</v>
      </c>
      <c r="F51" s="55" t="s">
        <v>84</v>
      </c>
      <c r="G51" s="23"/>
      <c r="H51" s="24"/>
    </row>
    <row r="52" spans="2:10" ht="15.75" x14ac:dyDescent="0.25">
      <c r="B52" s="56" t="s">
        <v>0</v>
      </c>
      <c r="C52" s="57" t="s">
        <v>50</v>
      </c>
      <c r="D52" s="57" t="s">
        <v>21</v>
      </c>
      <c r="E52" s="25" t="s">
        <v>54</v>
      </c>
      <c r="F52" s="25" t="s">
        <v>55</v>
      </c>
      <c r="G52" s="23"/>
      <c r="H52" s="24"/>
    </row>
    <row r="53" spans="2:10" ht="15.75" x14ac:dyDescent="0.25">
      <c r="B53" s="58" t="s">
        <v>108</v>
      </c>
      <c r="C53" s="46">
        <f>IF(D5&lt;=G5,0,IF('סימולאטור רפת'!C28="במסגרת ההסדר",((D5-G5)/(E5-F5))*(($E$29*D16*$E$30)+(0.007*E16*$E$31)+(0.5*$E$34*$E$33*F16*$E$37/(365*$E$4))+($E$36*$E$37*F16)+(0.002*E16*$E$32))*D24,((D5-G5)/(E5-F5))*(($E$29*D16*$E$30*2)+(0.007*E16*$E$31)+(0.5*$E$34*$E$33*F16*$E$37/(365*$E$4))+($E$36*$E$37*F16)+(0.002*E16*$E$32*1.2))*D24))</f>
        <v>0.8067984590078997</v>
      </c>
      <c r="D53" s="46">
        <f>IF(D6&lt;=G6,0,IF('סימולאטור רפת'!C28="במסגרת ההסדר",((D6-G6)/(E6-F6))*(($E$29*D18*$E$30)+(0.007*E18*$E$31)+(0.5*$E$34*$E$33*F18*$E$37/(365*$E$4))+($E$36*$E$37*F18)+(0.002*E18*$E$32))*D24,((D6-G6)/(E6-F6))*(($E$29*D18*$E$30*2)+(0.007*E18*$E$31)+(0.5*$E$34*$E$33*F18*$E$37/(365*$E$4))+($E$36*$E$37*F18)+(0.002*E18*$E$32*1.2))*D24))</f>
        <v>0.83402457552920928</v>
      </c>
      <c r="E53" s="59">
        <f>IF(OR(E54="לא",D7&lt;=G7),0,IF('סימולאטור רפת'!C28="במסגרת ההסדר",((D7-G7)/(E7-F7))*(($E$29*D17*$E$30)+(0.007*E17*$E$31)+(0.5*$E$34*$E$33*F17*$E$37/(365*$E$4))+($E$36*$E$37*F17)+(0.002*E17*$E$32))*D24,((D7-G7)/(E7-F7))*(($E$29*D17*$E$30*2)+(0.007*E17*$E$31)+(0.5*$E$34*$E$33*F17*$E$37/(365*$E$4))+($E$36*$E$37*F17)+(0.002*E17*$E$32*1.2))*D24))</f>
        <v>9.0026145062371096E-2</v>
      </c>
      <c r="F53" s="59">
        <f>IF(OR(F54="לא",D8&lt;=G8),0,IF('סימולאטור רפת'!C28="במסגרת ההסדר",((D8-G8)/(E8-F8))*(($E$29*D19*$E$30)+(0.007*E19*$E$31)+(0.5*$E$34*$E$33*F19*$E$37/(365*$E$4))+($E$36*$E$37*F19)+(0.002*E19*$E$32))*D24,((D8-G8)/(E8-F8))*(($E$29*D19*$E$30*2)+(0.007*E19*$E$31)+(0.5*$E$34*$E$33*F19*$E$37/(365*$E$4))+($E$36*$E$37*F19)+(0.002*E19*$E$32*1.2))*D24))</f>
        <v>0.17906931789096978</v>
      </c>
      <c r="G53" s="23"/>
      <c r="H53" s="24"/>
      <c r="I53" s="146"/>
      <c r="J53" s="146"/>
    </row>
    <row r="54" spans="2:10" ht="21.75" customHeight="1" thickBot="1" x14ac:dyDescent="0.35">
      <c r="B54" s="86" t="s">
        <v>109</v>
      </c>
      <c r="C54" s="48"/>
      <c r="D54" s="49"/>
      <c r="E54" s="141" t="s">
        <v>63</v>
      </c>
      <c r="F54" s="141" t="s">
        <v>63</v>
      </c>
      <c r="G54" s="49"/>
      <c r="H54" s="142"/>
      <c r="I54" s="146"/>
      <c r="J54" s="146"/>
    </row>
    <row r="55" spans="2:10" ht="15.75" x14ac:dyDescent="0.25">
      <c r="B55" s="23"/>
      <c r="C55" s="23"/>
      <c r="D55" s="23"/>
      <c r="E55" s="23"/>
      <c r="F55" s="23"/>
      <c r="G55" s="23"/>
      <c r="I55" s="146"/>
      <c r="J55" s="146"/>
    </row>
    <row r="56" spans="2:10" ht="18" x14ac:dyDescent="0.25">
      <c r="C56" s="216" t="s">
        <v>107</v>
      </c>
      <c r="D56" s="216"/>
      <c r="E56" s="9"/>
      <c r="F56" s="9"/>
      <c r="G56" s="9"/>
      <c r="I56" s="145"/>
      <c r="J56" s="145"/>
    </row>
    <row r="57" spans="2:10" ht="18" x14ac:dyDescent="0.25">
      <c r="B57" s="8"/>
      <c r="C57" s="9"/>
      <c r="D57" s="9"/>
      <c r="E57" s="9"/>
      <c r="F57" s="9"/>
      <c r="G57" s="9"/>
      <c r="I57" s="145"/>
      <c r="J57" s="145"/>
    </row>
    <row r="58" spans="2:10" ht="18" x14ac:dyDescent="0.25">
      <c r="B58" s="8"/>
      <c r="C58" s="9"/>
      <c r="D58" s="9"/>
      <c r="E58" s="9"/>
      <c r="F58" s="9"/>
      <c r="G58" s="9"/>
      <c r="I58" s="145"/>
      <c r="J58" s="145"/>
    </row>
    <row r="59" spans="2:10" ht="15.75" x14ac:dyDescent="0.25">
      <c r="B59" s="9"/>
      <c r="C59" s="9"/>
      <c r="D59" s="9"/>
      <c r="E59" s="9"/>
      <c r="F59" s="9"/>
      <c r="G59" s="9"/>
    </row>
    <row r="60" spans="2:10" ht="15.75" x14ac:dyDescent="0.25">
      <c r="B60" s="9"/>
      <c r="C60" s="9"/>
      <c r="D60" s="9"/>
      <c r="E60" s="9"/>
      <c r="F60" s="9"/>
      <c r="G60" s="9"/>
    </row>
    <row r="61" spans="2:10" ht="15.75" x14ac:dyDescent="0.25">
      <c r="B61" s="9"/>
      <c r="C61" s="9"/>
      <c r="D61" s="9"/>
      <c r="E61" s="9"/>
      <c r="F61" s="9"/>
      <c r="G61" s="9"/>
    </row>
    <row r="69" spans="2:2" ht="18" hidden="1" x14ac:dyDescent="0.25">
      <c r="B69" s="8" t="s">
        <v>106</v>
      </c>
    </row>
    <row r="70" spans="2:2" hidden="1" x14ac:dyDescent="0.2"/>
    <row r="71" spans="2:2" hidden="1" x14ac:dyDescent="0.2"/>
    <row r="72" spans="2:2" hidden="1" x14ac:dyDescent="0.2"/>
    <row r="73" spans="2:2" hidden="1" x14ac:dyDescent="0.2"/>
    <row r="74" spans="2:2" hidden="1" x14ac:dyDescent="0.2"/>
    <row r="75" spans="2:2" hidden="1" x14ac:dyDescent="0.2"/>
    <row r="76" spans="2:2" hidden="1" x14ac:dyDescent="0.2"/>
    <row r="77" spans="2:2" hidden="1" x14ac:dyDescent="0.2"/>
    <row r="78" spans="2:2" hidden="1" x14ac:dyDescent="0.2"/>
    <row r="79" spans="2:2" hidden="1" x14ac:dyDescent="0.2"/>
    <row r="80" spans="2:2" hidden="1" x14ac:dyDescent="0.2"/>
    <row r="81" spans="2:8" hidden="1" x14ac:dyDescent="0.2"/>
    <row r="83" spans="2:8" ht="15" x14ac:dyDescent="0.25">
      <c r="B83" s="221" t="str">
        <f>"חישוב מרכיבי עלות כתלות במזהם בשקלים חדשים למ''ק ממוצע של שפכי היצרן"&amp;" - "&amp;'סימולאטור רפת'!C28&amp;"*"</f>
        <v>חישוב מרכיבי עלות כתלות במזהם בשקלים חדשים למ''ק ממוצע של שפכי היצרן - במסגרת ההסדר*</v>
      </c>
      <c r="C83" s="221"/>
      <c r="D83" s="221"/>
      <c r="E83" s="221"/>
      <c r="F83" s="221"/>
      <c r="G83" s="221"/>
      <c r="H83" s="221"/>
    </row>
    <row r="85" spans="2:8" ht="33" x14ac:dyDescent="0.35">
      <c r="B85" s="131" t="s">
        <v>0</v>
      </c>
      <c r="C85" s="132" t="s">
        <v>1</v>
      </c>
      <c r="D85" s="132" t="s">
        <v>2</v>
      </c>
      <c r="E85" s="3" t="s">
        <v>3</v>
      </c>
      <c r="F85" s="3" t="s">
        <v>4</v>
      </c>
      <c r="G85" s="223" t="s">
        <v>5</v>
      </c>
      <c r="H85" s="223"/>
    </row>
    <row r="86" spans="2:8" ht="31.5" x14ac:dyDescent="0.25">
      <c r="B86" s="5" t="s">
        <v>6</v>
      </c>
      <c r="C86" s="6">
        <f>IF('רפת חריגים '!C53&gt;0,'רפת חריגים '!C53,0)</f>
        <v>0.8067984590078997</v>
      </c>
      <c r="D86" s="6">
        <f>IF('רפת חריגים '!D53&gt;0,'רפת חריגים '!D53,0)</f>
        <v>0.83402457552920928</v>
      </c>
      <c r="E86" s="6">
        <f>E53</f>
        <v>9.0026145062371096E-2</v>
      </c>
      <c r="F86" s="6">
        <f>F53</f>
        <v>0.17906931789096978</v>
      </c>
      <c r="G86" s="224">
        <f>SUM(C86:F86)</f>
        <v>1.9099184974904497</v>
      </c>
      <c r="H86" s="224"/>
    </row>
    <row r="87" spans="2:8" ht="15.75" x14ac:dyDescent="0.25">
      <c r="B87" s="5" t="s">
        <v>7</v>
      </c>
      <c r="C87" s="7">
        <f>C86/'רפת חריגים '!$D$24</f>
        <v>0.65593370651048755</v>
      </c>
      <c r="D87" s="7">
        <f>D86/'רפת חריגים '!$D$24</f>
        <v>0.67806876059285304</v>
      </c>
      <c r="E87" s="7">
        <f>E86/'רפת חריגים '!$D$24</f>
        <v>7.3191987855586255E-2</v>
      </c>
      <c r="F87" s="7">
        <f>F86/'רפת חריגים '!$D$24</f>
        <v>0.14558481129347137</v>
      </c>
      <c r="G87" s="224">
        <f>SUM(C87:F87)</f>
        <v>1.5527792662523983</v>
      </c>
      <c r="H87" s="224"/>
    </row>
    <row r="88" spans="2:8" ht="18.75" customHeight="1" x14ac:dyDescent="0.2">
      <c r="B88" s="134"/>
    </row>
    <row r="89" spans="2:8" ht="15" customHeight="1" x14ac:dyDescent="0.2">
      <c r="B89" s="135" t="s">
        <v>174</v>
      </c>
      <c r="C89" s="203"/>
      <c r="D89" s="203"/>
      <c r="E89" s="203"/>
      <c r="F89" s="203"/>
      <c r="G89" s="203"/>
      <c r="H89" s="203"/>
    </row>
    <row r="90" spans="2:8" x14ac:dyDescent="0.2">
      <c r="B90" s="136"/>
      <c r="C90" s="133"/>
      <c r="D90" s="133"/>
      <c r="E90" s="133"/>
      <c r="F90" s="133"/>
      <c r="G90" s="133"/>
      <c r="H90" s="133"/>
    </row>
    <row r="92" spans="2:8" ht="15" x14ac:dyDescent="0.2">
      <c r="B92" s="222" t="s">
        <v>173</v>
      </c>
      <c r="C92" s="222"/>
      <c r="D92" s="222"/>
      <c r="E92" s="222"/>
      <c r="F92" s="222"/>
      <c r="G92" s="222"/>
      <c r="H92" s="222"/>
    </row>
    <row r="93" spans="2:8" s="89" customFormat="1" x14ac:dyDescent="0.2">
      <c r="B93" s="210" t="s">
        <v>172</v>
      </c>
      <c r="C93" s="210"/>
      <c r="D93" s="210"/>
      <c r="E93" s="210"/>
      <c r="F93" s="210"/>
      <c r="G93" s="210"/>
      <c r="H93" s="210"/>
    </row>
    <row r="94" spans="2:8" s="89" customFormat="1" x14ac:dyDescent="0.2">
      <c r="B94" s="210"/>
      <c r="C94" s="210"/>
      <c r="D94" s="210"/>
      <c r="E94" s="210"/>
      <c r="F94" s="210"/>
      <c r="G94" s="210"/>
      <c r="H94" s="210"/>
    </row>
    <row r="95" spans="2:8" s="89" customFormat="1" x14ac:dyDescent="0.2">
      <c r="B95" s="210"/>
      <c r="C95" s="210"/>
      <c r="D95" s="210"/>
      <c r="E95" s="210"/>
      <c r="F95" s="210"/>
      <c r="G95" s="210"/>
      <c r="H95" s="210"/>
    </row>
  </sheetData>
  <sheetProtection sheet="1" objects="1" scenarios="1"/>
  <mergeCells count="21">
    <mergeCell ref="F1:G1"/>
    <mergeCell ref="D10:G10"/>
    <mergeCell ref="C56:D56"/>
    <mergeCell ref="B94:H94"/>
    <mergeCell ref="F3:F4"/>
    <mergeCell ref="H3:H4"/>
    <mergeCell ref="G3:G4"/>
    <mergeCell ref="C21:F21"/>
    <mergeCell ref="C14:C15"/>
    <mergeCell ref="C42:E42"/>
    <mergeCell ref="B83:H83"/>
    <mergeCell ref="B92:H92"/>
    <mergeCell ref="C50:E50"/>
    <mergeCell ref="G85:H85"/>
    <mergeCell ref="G86:H86"/>
    <mergeCell ref="G87:H87"/>
    <mergeCell ref="B95:H95"/>
    <mergeCell ref="B93:H93"/>
    <mergeCell ref="D39:F39"/>
    <mergeCell ref="D40:F40"/>
    <mergeCell ref="C27:E27"/>
  </mergeCells>
  <phoneticPr fontId="4" type="noConversion"/>
  <dataValidations count="3">
    <dataValidation type="list" allowBlank="1" showInputMessage="1" showErrorMessage="1" sqref="E54:F54">
      <formula1>"כן,לא"</formula1>
    </dataValidation>
    <dataValidation type="list" allowBlank="1" showInputMessage="1" showErrorMessage="1" sqref="H1">
      <formula1>$K$4:$N$4</formula1>
    </dataValidation>
    <dataValidation type="whole" operator="lessThanOrEqual" allowBlank="1" showInputMessage="1" showErrorMessage="1" errorTitle="אין לעבור את הערך שנקבע בתוספת" error="אין לעבור את הערך שנקבע בטור ג' בתוספת החמישית לרכיב זה לשנה הנוכחית" sqref="D5:D8">
      <formula1>H5</formula1>
    </dataValidation>
  </dataValidations>
  <pageMargins left="0.70866141732283472" right="0.70866141732283472" top="1.0236220472440944" bottom="0.74803149606299213" header="0.31496062992125984" footer="0.31496062992125984"/>
  <pageSetup scale="76" orientation="portrait" r:id="rId1"/>
  <headerFooter>
    <oddHeader>&amp;R&amp;16לוגו של הספק</oddHeader>
    <oddFooter>&amp;Cעמוד &amp;P מתוך &amp;N</oddFooter>
  </headerFooter>
  <rowBreaks count="1" manualBreakCount="1">
    <brk id="40" min="1" max="7" man="1"/>
  </rowBreaks>
  <drawing r:id="rId2"/>
  <legacyDrawing r:id="rId3"/>
  <oleObjects>
    <mc:AlternateContent xmlns:mc="http://schemas.openxmlformats.org/markup-compatibility/2006">
      <mc:Choice Requires="x14">
        <oleObject progId="Equation.3" shapeId="2050" r:id="rId4">
          <objectPr defaultSize="0" autoPict="0" r:id="rId5">
            <anchor moveWithCells="1" sizeWithCells="1">
              <from>
                <xdr:col>1</xdr:col>
                <xdr:colOff>57150</xdr:colOff>
                <xdr:row>58</xdr:row>
                <xdr:rowOff>133350</xdr:rowOff>
              </from>
              <to>
                <xdr:col>7</xdr:col>
                <xdr:colOff>171450</xdr:colOff>
                <xdr:row>65</xdr:row>
                <xdr:rowOff>142875</xdr:rowOff>
              </to>
            </anchor>
          </objectPr>
        </oleObject>
      </mc:Choice>
      <mc:Fallback>
        <oleObject progId="Equation.3" shapeId="2050" r:id="rId4"/>
      </mc:Fallback>
    </mc:AlternateContent>
    <mc:AlternateContent xmlns:mc="http://schemas.openxmlformats.org/markup-compatibility/2006">
      <mc:Choice Requires="x14">
        <oleObject progId="Equation.3" shapeId="2051" r:id="rId6">
          <objectPr defaultSize="0" autoPict="0" r:id="rId7">
            <anchor moveWithCells="1" sizeWithCells="1">
              <from>
                <xdr:col>1</xdr:col>
                <xdr:colOff>38100</xdr:colOff>
                <xdr:row>68</xdr:row>
                <xdr:rowOff>0</xdr:rowOff>
              </from>
              <to>
                <xdr:col>7</xdr:col>
                <xdr:colOff>171450</xdr:colOff>
                <xdr:row>68</xdr:row>
                <xdr:rowOff>0</xdr:rowOff>
              </to>
            </anchor>
          </objectPr>
        </oleObject>
      </mc:Choice>
      <mc:Fallback>
        <oleObject progId="Equation.3" shapeId="2051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3:H39"/>
  <sheetViews>
    <sheetView showGridLines="0" rightToLeft="1" workbookViewId="0">
      <selection activeCell="G12" sqref="G12"/>
    </sheetView>
  </sheetViews>
  <sheetFormatPr defaultRowHeight="14.25" x14ac:dyDescent="0.2"/>
  <cols>
    <col min="1" max="1" width="6.25" style="173" customWidth="1"/>
    <col min="2" max="2" width="19.375" style="173" bestFit="1" customWidth="1"/>
    <col min="3" max="4" width="8.5" style="173" bestFit="1" customWidth="1"/>
    <col min="5" max="16384" width="9" style="173"/>
  </cols>
  <sheetData>
    <row r="3" spans="1:6" ht="30" x14ac:dyDescent="0.4">
      <c r="B3" s="204" t="s">
        <v>161</v>
      </c>
      <c r="C3" s="191"/>
      <c r="D3" s="191"/>
    </row>
    <row r="4" spans="1:6" ht="23.25" thickBot="1" x14ac:dyDescent="0.35">
      <c r="B4" s="199"/>
      <c r="C4" s="191"/>
      <c r="D4" s="191"/>
    </row>
    <row r="5" spans="1:6" ht="16.5" thickBot="1" x14ac:dyDescent="0.3">
      <c r="A5" s="137"/>
      <c r="B5" s="200" t="s">
        <v>104</v>
      </c>
      <c r="C5" s="200"/>
      <c r="D5" s="201"/>
      <c r="E5" s="201"/>
      <c r="F5" s="202"/>
    </row>
    <row r="6" spans="1:6" ht="18" x14ac:dyDescent="0.25">
      <c r="A6" s="191"/>
      <c r="B6" s="191"/>
      <c r="C6" s="191"/>
      <c r="D6" s="191"/>
    </row>
    <row r="7" spans="1:6" ht="18" x14ac:dyDescent="0.25">
      <c r="A7" s="191"/>
      <c r="B7" s="191"/>
      <c r="C7" s="207" t="s">
        <v>90</v>
      </c>
      <c r="D7" s="207" t="s">
        <v>91</v>
      </c>
    </row>
    <row r="8" spans="1:6" ht="18" x14ac:dyDescent="0.25">
      <c r="A8" s="191"/>
      <c r="B8" s="189" t="s">
        <v>177</v>
      </c>
      <c r="C8" s="208">
        <v>1000</v>
      </c>
      <c r="D8" s="208">
        <v>1200</v>
      </c>
    </row>
    <row r="9" spans="1:6" ht="18" x14ac:dyDescent="0.25">
      <c r="A9" s="191"/>
      <c r="B9" s="189" t="s">
        <v>178</v>
      </c>
      <c r="C9" s="209">
        <v>125</v>
      </c>
      <c r="D9" s="209">
        <v>100</v>
      </c>
    </row>
    <row r="10" spans="1:6" ht="18" x14ac:dyDescent="0.25">
      <c r="A10" s="191"/>
      <c r="B10" s="189"/>
      <c r="D10" s="191"/>
    </row>
    <row r="11" spans="1:6" ht="18" x14ac:dyDescent="0.25">
      <c r="A11" s="191"/>
      <c r="B11" s="190"/>
      <c r="C11" s="191"/>
      <c r="D11" s="191"/>
    </row>
    <row r="12" spans="1:6" ht="18" x14ac:dyDescent="0.25">
      <c r="A12" s="191"/>
      <c r="B12" s="189" t="s">
        <v>154</v>
      </c>
      <c r="C12" s="192">
        <v>5.5170000000000003</v>
      </c>
      <c r="D12" s="191"/>
    </row>
    <row r="13" spans="1:6" ht="18" x14ac:dyDescent="0.25">
      <c r="A13" s="191"/>
      <c r="B13" s="189"/>
      <c r="C13" s="191"/>
      <c r="D13" s="191"/>
    </row>
    <row r="14" spans="1:6" ht="18" x14ac:dyDescent="0.25">
      <c r="A14" s="191"/>
      <c r="B14" s="189"/>
      <c r="C14" s="193" t="s">
        <v>90</v>
      </c>
      <c r="D14" s="193" t="s">
        <v>91</v>
      </c>
    </row>
    <row r="15" spans="1:6" ht="18" x14ac:dyDescent="0.25">
      <c r="A15" s="191"/>
      <c r="B15" s="189" t="s">
        <v>153</v>
      </c>
      <c r="C15" s="194">
        <v>20</v>
      </c>
      <c r="D15" s="194">
        <v>15</v>
      </c>
    </row>
    <row r="16" spans="1:6" ht="20.25" x14ac:dyDescent="0.4">
      <c r="A16" s="191"/>
      <c r="B16" s="189" t="s">
        <v>152</v>
      </c>
      <c r="C16" s="195">
        <v>800</v>
      </c>
      <c r="D16" s="195">
        <v>600</v>
      </c>
    </row>
    <row r="17" spans="1:8" ht="18" x14ac:dyDescent="0.25">
      <c r="A17" s="191"/>
      <c r="B17" s="189" t="s">
        <v>151</v>
      </c>
      <c r="C17" s="196">
        <f>C16+$C$9</f>
        <v>925</v>
      </c>
      <c r="D17" s="196">
        <f>D16+$D$9</f>
        <v>700</v>
      </c>
    </row>
    <row r="18" spans="1:8" ht="18" x14ac:dyDescent="0.25">
      <c r="A18" s="191"/>
      <c r="B18" s="191"/>
      <c r="C18" s="191"/>
      <c r="D18" s="191"/>
      <c r="G18" s="176"/>
    </row>
    <row r="19" spans="1:8" ht="18" x14ac:dyDescent="0.25">
      <c r="A19" s="191"/>
      <c r="B19" s="198" t="s">
        <v>159</v>
      </c>
      <c r="C19" s="197">
        <f>ROUND(MIN(20,IF($C8&gt;C$17,($C8-C$17)/(C$17-C$15)*$C$12,0)),3)</f>
        <v>0.45700000000000002</v>
      </c>
      <c r="D19" s="197">
        <f>ROUND(MIN(20,IF($D8&gt;D$17,($D8-D$17)/(D$17-D$15)*$C$12,0)),3)</f>
        <v>4.0270000000000001</v>
      </c>
      <c r="F19" s="175"/>
      <c r="G19" s="175"/>
      <c r="H19" s="175"/>
    </row>
    <row r="21" spans="1:8" x14ac:dyDescent="0.2">
      <c r="G21" s="174"/>
      <c r="H21" s="174"/>
    </row>
    <row r="22" spans="1:8" x14ac:dyDescent="0.2">
      <c r="G22" s="174"/>
      <c r="H22" s="174"/>
    </row>
    <row r="23" spans="1:8" x14ac:dyDescent="0.2">
      <c r="G23" s="174"/>
      <c r="H23" s="174"/>
    </row>
    <row r="24" spans="1:8" x14ac:dyDescent="0.2">
      <c r="G24" s="174"/>
      <c r="H24" s="174"/>
    </row>
    <row r="25" spans="1:8" x14ac:dyDescent="0.2">
      <c r="G25" s="174"/>
      <c r="H25" s="174"/>
    </row>
    <row r="26" spans="1:8" x14ac:dyDescent="0.2">
      <c r="G26" s="174"/>
      <c r="H26" s="174"/>
    </row>
    <row r="27" spans="1:8" x14ac:dyDescent="0.2">
      <c r="G27" s="174"/>
      <c r="H27" s="174"/>
    </row>
    <row r="28" spans="1:8" x14ac:dyDescent="0.2">
      <c r="G28" s="174"/>
      <c r="H28" s="174"/>
    </row>
    <row r="29" spans="1:8" x14ac:dyDescent="0.2">
      <c r="G29" s="174"/>
      <c r="H29" s="174"/>
    </row>
    <row r="30" spans="1:8" x14ac:dyDescent="0.2">
      <c r="G30" s="174"/>
      <c r="H30" s="174"/>
    </row>
    <row r="31" spans="1:8" x14ac:dyDescent="0.2">
      <c r="G31" s="174"/>
      <c r="H31" s="174"/>
    </row>
    <row r="32" spans="1:8" x14ac:dyDescent="0.2">
      <c r="G32" s="174"/>
      <c r="H32" s="174"/>
    </row>
    <row r="33" spans="3:8" x14ac:dyDescent="0.2">
      <c r="C33" s="174"/>
      <c r="D33" s="174"/>
      <c r="G33" s="174"/>
      <c r="H33" s="174"/>
    </row>
    <row r="34" spans="3:8" x14ac:dyDescent="0.2">
      <c r="C34" s="174"/>
      <c r="D34" s="174"/>
      <c r="G34" s="174"/>
      <c r="H34" s="174"/>
    </row>
    <row r="35" spans="3:8" x14ac:dyDescent="0.2">
      <c r="C35" s="174"/>
      <c r="D35" s="174"/>
    </row>
    <row r="36" spans="3:8" x14ac:dyDescent="0.2">
      <c r="C36" s="174"/>
      <c r="D36" s="174"/>
    </row>
    <row r="37" spans="3:8" x14ac:dyDescent="0.2">
      <c r="C37" s="174"/>
      <c r="D37" s="174"/>
    </row>
    <row r="38" spans="3:8" x14ac:dyDescent="0.2">
      <c r="C38" s="174"/>
      <c r="D38" s="174"/>
    </row>
    <row r="39" spans="3:8" x14ac:dyDescent="0.2">
      <c r="C39" s="174"/>
      <c r="D39" s="174"/>
    </row>
  </sheetData>
  <sheetProtection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&amp;Rלוגו של הספק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>
    <tabColor rgb="FFFF0000"/>
  </sheetPr>
  <dimension ref="A1:G40"/>
  <sheetViews>
    <sheetView rightToLeft="1" zoomScaleNormal="100" workbookViewId="0">
      <selection sqref="A1:C1"/>
    </sheetView>
  </sheetViews>
  <sheetFormatPr defaultRowHeight="14.25" x14ac:dyDescent="0.2"/>
  <cols>
    <col min="1" max="1" width="54.125" customWidth="1"/>
    <col min="2" max="2" width="11.375" customWidth="1"/>
    <col min="3" max="3" width="20.125" customWidth="1"/>
    <col min="4" max="4" width="13.125" customWidth="1"/>
    <col min="6" max="6" width="12.375" bestFit="1" customWidth="1"/>
    <col min="7" max="7" width="31.875" bestFit="1" customWidth="1"/>
  </cols>
  <sheetData>
    <row r="1" spans="1:7" ht="18" x14ac:dyDescent="0.25">
      <c r="A1" s="216" t="s">
        <v>157</v>
      </c>
      <c r="B1" s="216"/>
      <c r="C1" s="216"/>
    </row>
    <row r="2" spans="1:7" ht="15.75" x14ac:dyDescent="0.25">
      <c r="A2" s="227" t="s">
        <v>175</v>
      </c>
      <c r="B2" s="227"/>
      <c r="C2" s="227"/>
    </row>
    <row r="3" spans="1:7" x14ac:dyDescent="0.2">
      <c r="C3" s="67"/>
    </row>
    <row r="4" spans="1:7" s="11" customFormat="1" ht="30" x14ac:dyDescent="0.2">
      <c r="A4" s="225" t="s">
        <v>103</v>
      </c>
      <c r="B4" s="225"/>
      <c r="C4" s="128" t="s">
        <v>6</v>
      </c>
      <c r="D4" s="76"/>
      <c r="G4" s="77"/>
    </row>
    <row r="5" spans="1:7" s="11" customFormat="1" ht="21.75" customHeight="1" x14ac:dyDescent="0.2">
      <c r="A5" s="129"/>
      <c r="B5" s="129"/>
      <c r="C5" s="129"/>
      <c r="D5" s="76"/>
      <c r="G5" s="77"/>
    </row>
    <row r="6" spans="1:7" ht="15" x14ac:dyDescent="0.25">
      <c r="A6" s="60" t="s">
        <v>165</v>
      </c>
      <c r="C6" s="88" t="s">
        <v>129</v>
      </c>
    </row>
    <row r="7" spans="1:7" ht="15" x14ac:dyDescent="0.25">
      <c r="A7" s="60" t="s">
        <v>158</v>
      </c>
      <c r="C7" s="88">
        <v>0.7</v>
      </c>
    </row>
    <row r="8" spans="1:7" ht="15" x14ac:dyDescent="0.25">
      <c r="A8" s="162" t="s">
        <v>146</v>
      </c>
      <c r="C8" s="163">
        <v>0</v>
      </c>
    </row>
    <row r="9" spans="1:7" ht="15" x14ac:dyDescent="0.25">
      <c r="C9" s="63"/>
    </row>
    <row r="10" spans="1:7" ht="15" x14ac:dyDescent="0.25">
      <c r="A10" s="124" t="s">
        <v>102</v>
      </c>
      <c r="C10" s="126">
        <v>41791</v>
      </c>
    </row>
    <row r="11" spans="1:7" s="89" customFormat="1" ht="15" x14ac:dyDescent="0.2">
      <c r="A11" s="125" t="s">
        <v>144</v>
      </c>
      <c r="C11" s="127">
        <v>41760</v>
      </c>
    </row>
    <row r="12" spans="1:7" ht="15" x14ac:dyDescent="0.25">
      <c r="A12" s="122" t="s">
        <v>143</v>
      </c>
      <c r="C12" s="88">
        <v>600</v>
      </c>
    </row>
    <row r="13" spans="1:7" ht="15" x14ac:dyDescent="0.25">
      <c r="A13" s="122" t="s">
        <v>147</v>
      </c>
      <c r="C13" s="88">
        <v>30</v>
      </c>
    </row>
    <row r="14" spans="1:7" ht="15" x14ac:dyDescent="0.2">
      <c r="A14" s="161"/>
    </row>
    <row r="15" spans="1:7" ht="15.75" x14ac:dyDescent="0.25">
      <c r="A15" s="165" t="s">
        <v>166</v>
      </c>
      <c r="C15" s="180">
        <f>IF(C10-C11&gt;90,90,C10-C11)</f>
        <v>31</v>
      </c>
    </row>
    <row r="16" spans="1:7" ht="15.75" x14ac:dyDescent="0.25">
      <c r="A16" s="60" t="s">
        <v>145</v>
      </c>
      <c r="C16" s="187">
        <f>C12/C13</f>
        <v>20</v>
      </c>
    </row>
    <row r="17" spans="1:6" ht="15.75" x14ac:dyDescent="0.25">
      <c r="A17" s="164" t="s">
        <v>101</v>
      </c>
      <c r="C17" s="180">
        <f>C15*C16</f>
        <v>620</v>
      </c>
    </row>
    <row r="18" spans="1:6" ht="15.75" x14ac:dyDescent="0.25">
      <c r="A18" s="164"/>
      <c r="C18" s="180"/>
    </row>
    <row r="19" spans="1:6" ht="15.75" x14ac:dyDescent="0.25">
      <c r="A19" s="60" t="s">
        <v>110</v>
      </c>
      <c r="C19" s="183">
        <f>VLOOKUP(C4,'רפת חריגים '!B86:G87,6,0)</f>
        <v>1.9099184974904497</v>
      </c>
    </row>
    <row r="20" spans="1:6" ht="15.75" x14ac:dyDescent="0.25">
      <c r="A20" s="60" t="str">
        <f>"תעריף השפכים החריגים לחיוב בש''ח למ''ק"&amp;" "&amp;C6</f>
        <v>תעריף השפכים החריגים לחיוב בש''ח למ''ק מים</v>
      </c>
      <c r="C20" s="184">
        <f>IF(C6="מים",IF(C8&lt;&gt;0,C8*C19,C7*C19),C19)</f>
        <v>1.3369429482433148</v>
      </c>
    </row>
    <row r="21" spans="1:6" ht="15" x14ac:dyDescent="0.25">
      <c r="B21" s="60"/>
    </row>
    <row r="22" spans="1:6" ht="48" customHeight="1" x14ac:dyDescent="0.2">
      <c r="B22" s="61" t="str">
        <f>'רפת חריגים '!D3</f>
        <v>שפכי היצרן (המפעל) שנדגמו</v>
      </c>
      <c r="C22" s="61" t="str">
        <f>'רפת חריגים '!H3</f>
        <v>ערכי טור ג' בכללים</v>
      </c>
    </row>
    <row r="23" spans="1:6" ht="15.75" x14ac:dyDescent="0.25">
      <c r="A23" s="14" t="s">
        <v>1</v>
      </c>
      <c r="B23" s="12">
        <f>'רפת חריגים '!D5</f>
        <v>2000</v>
      </c>
      <c r="C23" s="12">
        <f>'רפת חריגים '!H5</f>
        <v>3800</v>
      </c>
    </row>
    <row r="24" spans="1:6" ht="15.75" x14ac:dyDescent="0.25">
      <c r="A24" s="14" t="s">
        <v>2</v>
      </c>
      <c r="B24" s="12">
        <f>'רפת חריגים '!D6</f>
        <v>1000</v>
      </c>
      <c r="C24" s="12">
        <f>'רפת חריגים '!H6</f>
        <v>1800</v>
      </c>
      <c r="F24" s="66"/>
    </row>
    <row r="25" spans="1:6" ht="15.75" x14ac:dyDescent="0.25">
      <c r="A25" s="13" t="s">
        <v>3</v>
      </c>
      <c r="B25" s="12">
        <f>'רפת חריגים '!D7</f>
        <v>100</v>
      </c>
      <c r="C25" s="12">
        <f>'רפת חריגים '!H7</f>
        <v>300</v>
      </c>
      <c r="F25" s="72"/>
    </row>
    <row r="26" spans="1:6" ht="15.75" x14ac:dyDescent="0.25">
      <c r="A26" s="13" t="s">
        <v>4</v>
      </c>
      <c r="B26" s="12">
        <f>'רפת חריגים '!D8</f>
        <v>50</v>
      </c>
      <c r="C26" s="12">
        <f>'רפת חריגים '!H8</f>
        <v>70</v>
      </c>
      <c r="F26" s="72"/>
    </row>
    <row r="27" spans="1:6" ht="4.5" customHeight="1" x14ac:dyDescent="0.2">
      <c r="A27" s="62"/>
    </row>
    <row r="28" spans="1:6" ht="18.75" hidden="1" x14ac:dyDescent="0.3">
      <c r="A28" s="70" t="s">
        <v>62</v>
      </c>
      <c r="C28" s="75" t="str">
        <f>IF(OR(C23&lt;B23,C24&lt;B24,C25&lt;B25,C26&lt;B26),"חרג מההסדר","במסגרת ההסדר")</f>
        <v>במסגרת ההסדר</v>
      </c>
    </row>
    <row r="29" spans="1:6" ht="22.5" customHeight="1" x14ac:dyDescent="0.3">
      <c r="A29" s="71"/>
      <c r="C29" s="69"/>
    </row>
    <row r="30" spans="1:6" ht="15.75" x14ac:dyDescent="0.25">
      <c r="A30" s="84" t="s">
        <v>162</v>
      </c>
      <c r="B30" s="81"/>
      <c r="C30" s="181">
        <f>'רפת אסורים'!C19</f>
        <v>0.45700000000000002</v>
      </c>
    </row>
    <row r="31" spans="1:6" ht="15.75" x14ac:dyDescent="0.25">
      <c r="A31" s="84" t="s">
        <v>163</v>
      </c>
      <c r="B31" s="80"/>
      <c r="C31" s="181">
        <f>'רפת אסורים'!D19</f>
        <v>4.0270000000000001</v>
      </c>
      <c r="E31" s="79"/>
    </row>
    <row r="32" spans="1:6" ht="18.75" customHeight="1" x14ac:dyDescent="0.3">
      <c r="A32" s="71" t="s">
        <v>164</v>
      </c>
      <c r="B32" s="65"/>
      <c r="C32" s="182">
        <f>C31+C30</f>
        <v>4.484</v>
      </c>
    </row>
    <row r="33" spans="1:4" ht="18.75" customHeight="1" x14ac:dyDescent="0.25">
      <c r="B33" s="65"/>
      <c r="C33" s="68"/>
    </row>
    <row r="34" spans="1:4" ht="15" x14ac:dyDescent="0.25">
      <c r="A34" s="60" t="s">
        <v>64</v>
      </c>
      <c r="C34" s="73">
        <f>C20*C17</f>
        <v>828.9046279108552</v>
      </c>
      <c r="D34" s="72"/>
    </row>
    <row r="35" spans="1:4" ht="15" x14ac:dyDescent="0.25">
      <c r="A35" s="60" t="s">
        <v>66</v>
      </c>
      <c r="C35" s="73">
        <f>IF(C6="מים",IF(C8=0,C7,C8),1)*C32*C17</f>
        <v>1946.0559999999998</v>
      </c>
      <c r="D35" s="72"/>
    </row>
    <row r="36" spans="1:4" ht="6.75" customHeight="1" thickBot="1" x14ac:dyDescent="0.3">
      <c r="A36" s="60"/>
      <c r="C36" s="73"/>
    </row>
    <row r="37" spans="1:4" ht="18.75" thickBot="1" x14ac:dyDescent="0.3">
      <c r="A37" s="185" t="s">
        <v>65</v>
      </c>
      <c r="B37" s="74"/>
      <c r="C37" s="186">
        <f>C35+C34</f>
        <v>2774.9606279108548</v>
      </c>
    </row>
    <row r="38" spans="1:4" ht="15" x14ac:dyDescent="0.25">
      <c r="A38" s="130"/>
      <c r="C38" s="63"/>
    </row>
    <row r="39" spans="1:4" ht="34.5" customHeight="1" x14ac:dyDescent="0.2">
      <c r="A39" s="226" t="s">
        <v>167</v>
      </c>
      <c r="B39" s="226"/>
      <c r="C39" s="226"/>
    </row>
    <row r="40" spans="1:4" ht="14.25" customHeight="1" x14ac:dyDescent="0.25">
      <c r="A40" s="64"/>
    </row>
  </sheetData>
  <sheetProtection sheet="1" objects="1" scenarios="1"/>
  <mergeCells count="4">
    <mergeCell ref="A4:B4"/>
    <mergeCell ref="A39:C39"/>
    <mergeCell ref="A1:C1"/>
    <mergeCell ref="A2:C2"/>
  </mergeCells>
  <dataValidations count="6">
    <dataValidation type="list" allowBlank="1" showInputMessage="1" showErrorMessage="1" sqref="C6">
      <formula1>"מים,ביוב"</formula1>
    </dataValidation>
    <dataValidation type="decimal" allowBlank="1" showInputMessage="1" showErrorMessage="1" sqref="C15">
      <formula1>1</formula1>
      <formula2>180</formula2>
    </dataValidation>
    <dataValidation type="date" operator="lessThan" allowBlank="1" showInputMessage="1" showErrorMessage="1" errorTitle="תאריך אינו נכון" error="התאריך צריך להיות לפני תאריך ביצוע הדגימה" sqref="C11">
      <formula1>C10</formula1>
    </dataValidation>
    <dataValidation type="date" operator="lessThanOrEqual" allowBlank="1" showInputMessage="1" showErrorMessage="1" errorTitle="התאריך אינו נכון" error="התאריך צריך להיות לפני מועד הדיגום הקודם" sqref="C13:C14">
      <formula1>C11</formula1>
    </dataValidation>
    <dataValidation type="list" allowBlank="1" showInputMessage="1" showErrorMessage="1" sqref="C7">
      <formula1>"0.7,0.35"</formula1>
    </dataValidation>
    <dataValidation type="list" allowBlank="1" showInputMessage="1" showErrorMessage="1" promptTitle="בחר" sqref="C5">
      <formula1>$G$4:$G$29</formula1>
    </dataValidation>
  </dataValidations>
  <pageMargins left="0.7" right="0.7" top="0.75" bottom="0.75" header="0.3" footer="0.3"/>
  <pageSetup paperSize="9" scale="94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בחר">
          <x14:formula1>
            <xm:f>'רפת חריגים '!$B$86:$B$87</xm:f>
          </x14:formula1>
          <xm:sqref>C4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H53"/>
  <sheetViews>
    <sheetView rightToLeft="1" zoomScaleNormal="100" zoomScaleSheetLayoutView="85" workbookViewId="0">
      <selection activeCell="A30" sqref="A30"/>
    </sheetView>
  </sheetViews>
  <sheetFormatPr defaultRowHeight="14.25" x14ac:dyDescent="0.2"/>
  <cols>
    <col min="1" max="1" width="11.625" customWidth="1"/>
    <col min="2" max="2" width="12.375" customWidth="1"/>
    <col min="3" max="3" width="10.125" customWidth="1"/>
    <col min="4" max="4" width="9.5" customWidth="1"/>
    <col min="5" max="5" width="12.875" customWidth="1"/>
    <col min="6" max="6" width="11" customWidth="1"/>
    <col min="7" max="7" width="10.875" customWidth="1"/>
    <col min="8" max="8" width="10.75" customWidth="1"/>
  </cols>
  <sheetData>
    <row r="1" spans="1:8" x14ac:dyDescent="0.2">
      <c r="G1" s="206" t="s">
        <v>100</v>
      </c>
      <c r="H1" s="148"/>
    </row>
    <row r="2" spans="1:8" ht="18" x14ac:dyDescent="0.25">
      <c r="A2" s="216" t="s">
        <v>171</v>
      </c>
      <c r="B2" s="216"/>
      <c r="C2" s="216"/>
      <c r="D2" s="216"/>
      <c r="E2" s="216"/>
      <c r="F2" s="216"/>
      <c r="G2" s="216"/>
      <c r="H2" s="216"/>
    </row>
    <row r="4" spans="1:8" x14ac:dyDescent="0.2">
      <c r="A4" t="s">
        <v>114</v>
      </c>
      <c r="B4" s="148"/>
    </row>
    <row r="6" spans="1:8" ht="20.25" x14ac:dyDescent="0.3">
      <c r="B6" s="147" t="s">
        <v>141</v>
      </c>
    </row>
    <row r="8" spans="1:8" x14ac:dyDescent="0.2">
      <c r="A8" t="s">
        <v>120</v>
      </c>
      <c r="D8" s="148"/>
      <c r="E8" s="148"/>
      <c r="F8" t="s">
        <v>115</v>
      </c>
      <c r="G8" s="149" t="s">
        <v>116</v>
      </c>
    </row>
    <row r="9" spans="1:8" x14ac:dyDescent="0.2">
      <c r="A9" t="s">
        <v>117</v>
      </c>
    </row>
    <row r="10" spans="1:8" x14ac:dyDescent="0.2">
      <c r="A10" t="s">
        <v>118</v>
      </c>
    </row>
    <row r="11" spans="1:8" ht="5.25" customHeight="1" x14ac:dyDescent="0.2"/>
    <row r="12" spans="1:8" ht="15" x14ac:dyDescent="0.25">
      <c r="A12" s="123" t="s">
        <v>119</v>
      </c>
    </row>
    <row r="13" spans="1:8" ht="5.25" customHeight="1" x14ac:dyDescent="0.2"/>
    <row r="14" spans="1:8" s="151" customFormat="1" ht="60" x14ac:dyDescent="0.2">
      <c r="A14" s="229" t="s">
        <v>121</v>
      </c>
      <c r="B14" s="229"/>
      <c r="C14" s="168" t="s">
        <v>122</v>
      </c>
      <c r="D14" s="168" t="s">
        <v>131</v>
      </c>
      <c r="E14" s="168" t="s">
        <v>132</v>
      </c>
      <c r="F14" s="168" t="s">
        <v>123</v>
      </c>
      <c r="G14" s="168" t="s">
        <v>124</v>
      </c>
    </row>
    <row r="15" spans="1:8" x14ac:dyDescent="0.2">
      <c r="A15" s="228" t="str">
        <f>'רפת חריגים '!B5</f>
        <v xml:space="preserve">צריכת חמצן כימית (COD) </v>
      </c>
      <c r="B15" s="228"/>
      <c r="C15" s="150"/>
      <c r="D15" s="150"/>
      <c r="E15" s="150"/>
      <c r="F15" s="150"/>
      <c r="G15" s="150"/>
    </row>
    <row r="16" spans="1:8" x14ac:dyDescent="0.2">
      <c r="A16" s="228" t="str">
        <f>'רפת חריגים '!B6</f>
        <v>כלל מוצקים מרחפים (TSS)</v>
      </c>
      <c r="B16" s="228"/>
      <c r="C16" s="150"/>
      <c r="D16" s="150"/>
      <c r="E16" s="150"/>
      <c r="F16" s="150"/>
      <c r="G16" s="150"/>
    </row>
    <row r="17" spans="1:8" x14ac:dyDescent="0.2">
      <c r="A17" s="228" t="str">
        <f>'רפת חריגים '!B7</f>
        <v>חנקן קילדל</v>
      </c>
      <c r="B17" s="228"/>
      <c r="C17" s="150"/>
      <c r="D17" s="150"/>
      <c r="E17" s="150"/>
      <c r="F17" s="150"/>
      <c r="G17" s="150"/>
    </row>
    <row r="18" spans="1:8" x14ac:dyDescent="0.2">
      <c r="A18" s="228" t="str">
        <f>'רפת חריגים '!B8</f>
        <v>זרחן כ-P</v>
      </c>
      <c r="B18" s="228"/>
      <c r="C18" s="150"/>
      <c r="D18" s="150"/>
      <c r="E18" s="150"/>
      <c r="F18" s="150"/>
      <c r="G18" s="150"/>
    </row>
    <row r="19" spans="1:8" ht="6" customHeight="1" x14ac:dyDescent="0.2"/>
    <row r="20" spans="1:8" x14ac:dyDescent="0.2">
      <c r="A20" t="s">
        <v>125</v>
      </c>
    </row>
    <row r="21" spans="1:8" ht="6" customHeight="1" x14ac:dyDescent="0.2"/>
    <row r="22" spans="1:8" x14ac:dyDescent="0.2">
      <c r="A22" t="s">
        <v>126</v>
      </c>
      <c r="D22" s="153">
        <f>'סימולאטור רפת'!C16</f>
        <v>20</v>
      </c>
      <c r="E22" t="s">
        <v>127</v>
      </c>
    </row>
    <row r="23" spans="1:8" ht="4.5" customHeight="1" x14ac:dyDescent="0.2"/>
    <row r="24" spans="1:8" x14ac:dyDescent="0.2">
      <c r="A24" t="s">
        <v>168</v>
      </c>
      <c r="G24" s="188">
        <f>'סימולאטור רפת'!C19</f>
        <v>1.9099184974904497</v>
      </c>
      <c r="H24" t="s">
        <v>128</v>
      </c>
    </row>
    <row r="25" spans="1:8" ht="5.25" customHeight="1" x14ac:dyDescent="0.2"/>
    <row r="26" spans="1:8" x14ac:dyDescent="0.2">
      <c r="A26" t="s">
        <v>169</v>
      </c>
      <c r="G26" s="188">
        <f>'סימולאטור רפת'!C20</f>
        <v>1.3369429482433148</v>
      </c>
      <c r="H26" t="s">
        <v>128</v>
      </c>
    </row>
    <row r="28" spans="1:8" ht="15" x14ac:dyDescent="0.25">
      <c r="A28" s="123" t="s">
        <v>130</v>
      </c>
    </row>
    <row r="29" spans="1:8" ht="4.5" customHeight="1" x14ac:dyDescent="0.2"/>
    <row r="30" spans="1:8" x14ac:dyDescent="0.2">
      <c r="B30" t="s">
        <v>176</v>
      </c>
      <c r="G30" s="148">
        <f>'סימולאטור רפת'!C32</f>
        <v>4.484</v>
      </c>
      <c r="H30" t="s">
        <v>128</v>
      </c>
    </row>
    <row r="31" spans="1:8" ht="7.5" customHeight="1" x14ac:dyDescent="0.2"/>
    <row r="32" spans="1:8" ht="60" x14ac:dyDescent="0.2">
      <c r="B32" s="168" t="s">
        <v>121</v>
      </c>
      <c r="C32" s="168" t="s">
        <v>122</v>
      </c>
      <c r="D32" s="168" t="s">
        <v>132</v>
      </c>
      <c r="E32" s="168" t="s">
        <v>134</v>
      </c>
      <c r="F32" s="168" t="s">
        <v>133</v>
      </c>
    </row>
    <row r="33" spans="2:6" x14ac:dyDescent="0.2">
      <c r="B33" s="150" t="str">
        <f>'רפת אסורים'!C14</f>
        <v>כלוריד</v>
      </c>
      <c r="C33" s="150"/>
      <c r="D33" s="150"/>
      <c r="E33" s="150"/>
      <c r="F33" s="150"/>
    </row>
    <row r="34" spans="2:6" x14ac:dyDescent="0.2">
      <c r="B34" s="150" t="str">
        <f>'רפת אסורים'!D14</f>
        <v>נתרן</v>
      </c>
      <c r="C34" s="150"/>
      <c r="D34" s="150"/>
      <c r="E34" s="150"/>
      <c r="F34" s="150"/>
    </row>
    <row r="35" spans="2:6" ht="9" customHeight="1" x14ac:dyDescent="0.2"/>
    <row r="36" spans="2:6" x14ac:dyDescent="0.2">
      <c r="B36" t="s">
        <v>135</v>
      </c>
      <c r="C36" s="166"/>
      <c r="D36" s="67" t="s">
        <v>136</v>
      </c>
      <c r="E36" s="167"/>
    </row>
    <row r="37" spans="2:6" ht="6" customHeight="1" x14ac:dyDescent="0.2">
      <c r="E37" s="67"/>
    </row>
    <row r="38" spans="2:6" x14ac:dyDescent="0.2">
      <c r="B38" t="str">
        <f>"כמות מים/שפכים לחיוב לפי  "&amp;'סימולאטור רפת'!C15&amp;" ימים:"</f>
        <v>כמות מים/שפכים לחיוב לפי  31 ימים:</v>
      </c>
      <c r="E38" s="154">
        <f>'סימולאטור רפת'!C17</f>
        <v>620</v>
      </c>
      <c r="F38" t="s">
        <v>149</v>
      </c>
    </row>
    <row r="39" spans="2:6" ht="4.5" customHeight="1" x14ac:dyDescent="0.2">
      <c r="E39" s="67"/>
    </row>
    <row r="40" spans="2:6" x14ac:dyDescent="0.2">
      <c r="B40" t="s">
        <v>137</v>
      </c>
      <c r="E40" s="154">
        <f>'סימולאטור רפת'!C34</f>
        <v>828.9046279108552</v>
      </c>
      <c r="F40" s="80" t="s">
        <v>35</v>
      </c>
    </row>
    <row r="41" spans="2:6" ht="3.75" customHeight="1" x14ac:dyDescent="0.2">
      <c r="E41" s="67"/>
    </row>
    <row r="42" spans="2:6" x14ac:dyDescent="0.2">
      <c r="B42" t="s">
        <v>138</v>
      </c>
      <c r="E42" s="154">
        <f>'סימולאטור רפת'!C35</f>
        <v>1946.0559999999998</v>
      </c>
      <c r="F42" s="80" t="s">
        <v>35</v>
      </c>
    </row>
    <row r="43" spans="2:6" ht="5.25" customHeight="1" x14ac:dyDescent="0.2">
      <c r="E43" s="67"/>
    </row>
    <row r="44" spans="2:6" s="60" customFormat="1" ht="15" x14ac:dyDescent="0.25">
      <c r="B44" s="60" t="s">
        <v>142</v>
      </c>
      <c r="E44" s="155">
        <f>E42+E40</f>
        <v>2774.9606279108548</v>
      </c>
      <c r="F44" s="152" t="s">
        <v>35</v>
      </c>
    </row>
    <row r="45" spans="2:6" ht="5.25" customHeight="1" x14ac:dyDescent="0.2">
      <c r="E45" s="67"/>
    </row>
    <row r="46" spans="2:6" x14ac:dyDescent="0.2">
      <c r="B46" t="s">
        <v>148</v>
      </c>
      <c r="E46" s="167"/>
      <c r="F46" s="80" t="s">
        <v>35</v>
      </c>
    </row>
    <row r="47" spans="2:6" x14ac:dyDescent="0.2">
      <c r="E47" s="67"/>
    </row>
    <row r="48" spans="2:6" x14ac:dyDescent="0.2">
      <c r="E48" s="67"/>
    </row>
    <row r="49" spans="1:6" ht="23.25" x14ac:dyDescent="0.35">
      <c r="B49" s="169" t="s">
        <v>139</v>
      </c>
      <c r="E49" s="156">
        <f>E46+E44</f>
        <v>2774.9606279108548</v>
      </c>
      <c r="F49" s="80" t="s">
        <v>35</v>
      </c>
    </row>
    <row r="51" spans="1:6" x14ac:dyDescent="0.2">
      <c r="A51" s="130" t="s">
        <v>170</v>
      </c>
    </row>
    <row r="52" spans="1:6" ht="3.75" customHeight="1" x14ac:dyDescent="0.2"/>
    <row r="53" spans="1:6" ht="15" x14ac:dyDescent="0.25">
      <c r="A53" s="60" t="s">
        <v>140</v>
      </c>
    </row>
  </sheetData>
  <sheetProtection sheet="1" objects="1" scenarios="1"/>
  <mergeCells count="6">
    <mergeCell ref="A18:B18"/>
    <mergeCell ref="A2:H2"/>
    <mergeCell ref="A14:B14"/>
    <mergeCell ref="A15:B15"/>
    <mergeCell ref="A16:B16"/>
    <mergeCell ref="A17:B17"/>
  </mergeCells>
  <dataValidations count="1">
    <dataValidation type="list" allowBlank="1" showInputMessage="1" showErrorMessage="1" sqref="G8">
      <formula1>"חריגים, אסורים, חריגים ואסורים"</formula1>
    </dataValidation>
  </dataValidations>
  <pageMargins left="0.25" right="0.25" top="0.75" bottom="0.75" header="0.3" footer="0.3"/>
  <pageSetup paperSize="9" scale="94" orientation="portrait" r:id="rId1"/>
  <rowBreaks count="1" manualBreakCount="1">
    <brk id="53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B1:N46"/>
  <sheetViews>
    <sheetView rightToLeft="1" zoomScaleNormal="100" workbookViewId="0">
      <selection activeCell="D19" sqref="D19"/>
    </sheetView>
  </sheetViews>
  <sheetFormatPr defaultRowHeight="12.75" x14ac:dyDescent="0.2"/>
  <cols>
    <col min="1" max="1" width="1.375" style="96" customWidth="1"/>
    <col min="2" max="2" width="8.25" style="96" customWidth="1"/>
    <col min="3" max="3" width="13.625" style="96" customWidth="1"/>
    <col min="4" max="4" width="16.375" style="96" customWidth="1"/>
    <col min="5" max="5" width="11.625" style="96" customWidth="1"/>
    <col min="6" max="6" width="14.75" style="96" customWidth="1"/>
    <col min="7" max="7" width="9.125" style="96" customWidth="1"/>
    <col min="8" max="8" width="10.875" style="96" customWidth="1"/>
    <col min="9" max="9" width="8.375" style="96" customWidth="1"/>
    <col min="10" max="13" width="14.375" style="96" customWidth="1"/>
    <col min="14" max="14" width="16.375" style="96" customWidth="1"/>
    <col min="15" max="16" width="9.25" style="96" customWidth="1"/>
    <col min="17" max="17" width="13.25" style="96" customWidth="1"/>
    <col min="18" max="16384" width="9" style="96"/>
  </cols>
  <sheetData>
    <row r="1" spans="2:14" s="92" customFormat="1" ht="51" x14ac:dyDescent="0.2">
      <c r="B1" s="109" t="s">
        <v>67</v>
      </c>
      <c r="C1" s="109" t="s">
        <v>68</v>
      </c>
      <c r="D1" s="109" t="s">
        <v>69</v>
      </c>
      <c r="E1" s="109" t="s">
        <v>70</v>
      </c>
      <c r="F1" s="109" t="s">
        <v>71</v>
      </c>
      <c r="G1" s="109" t="s">
        <v>72</v>
      </c>
      <c r="H1" s="109" t="s">
        <v>73</v>
      </c>
      <c r="I1" s="109" t="s">
        <v>74</v>
      </c>
      <c r="J1" s="109" t="s">
        <v>75</v>
      </c>
      <c r="K1" s="109" t="s">
        <v>76</v>
      </c>
      <c r="L1" s="109" t="s">
        <v>77</v>
      </c>
      <c r="M1" s="109" t="s">
        <v>78</v>
      </c>
      <c r="N1" s="109" t="s">
        <v>79</v>
      </c>
    </row>
    <row r="2" spans="2:14" s="91" customFormat="1" x14ac:dyDescent="0.2">
      <c r="B2" s="93">
        <v>1</v>
      </c>
      <c r="C2" s="94"/>
      <c r="D2" s="94"/>
      <c r="E2" s="94"/>
      <c r="F2" s="94"/>
      <c r="G2" s="119"/>
      <c r="H2" s="119"/>
      <c r="I2" s="119"/>
      <c r="J2" s="95"/>
      <c r="K2" s="120"/>
      <c r="L2" s="120"/>
      <c r="M2" s="120"/>
      <c r="N2" s="94"/>
    </row>
    <row r="3" spans="2:14" s="91" customFormat="1" x14ac:dyDescent="0.2">
      <c r="B3" s="93">
        <v>2</v>
      </c>
      <c r="C3" s="94"/>
      <c r="D3" s="94"/>
      <c r="E3" s="94"/>
      <c r="F3" s="94"/>
      <c r="G3" s="119"/>
      <c r="H3" s="119"/>
      <c r="I3" s="119"/>
      <c r="J3" s="94"/>
      <c r="K3" s="119"/>
      <c r="L3" s="119"/>
      <c r="M3" s="119"/>
      <c r="N3" s="94"/>
    </row>
    <row r="4" spans="2:14" x14ac:dyDescent="0.2">
      <c r="B4" s="93">
        <v>3</v>
      </c>
      <c r="C4" s="94"/>
      <c r="D4" s="94"/>
      <c r="E4" s="94"/>
      <c r="F4" s="94"/>
      <c r="G4" s="119"/>
      <c r="H4" s="119"/>
      <c r="I4" s="119"/>
      <c r="J4" s="94"/>
      <c r="K4" s="119"/>
      <c r="L4" s="119"/>
      <c r="M4" s="119"/>
      <c r="N4" s="94"/>
    </row>
    <row r="5" spans="2:14" x14ac:dyDescent="0.2">
      <c r="B5" s="93">
        <v>4</v>
      </c>
      <c r="C5" s="94"/>
      <c r="D5" s="94"/>
      <c r="E5" s="94"/>
      <c r="F5" s="94"/>
      <c r="G5" s="119"/>
      <c r="H5" s="119"/>
      <c r="I5" s="119"/>
      <c r="J5" s="94"/>
      <c r="K5" s="119"/>
      <c r="L5" s="119"/>
      <c r="M5" s="119"/>
      <c r="N5" s="94"/>
    </row>
    <row r="6" spans="2:14" x14ac:dyDescent="0.2">
      <c r="B6" s="93">
        <v>5</v>
      </c>
      <c r="C6" s="94"/>
      <c r="D6" s="94"/>
      <c r="E6" s="94"/>
      <c r="F6" s="94"/>
      <c r="G6" s="119"/>
      <c r="H6" s="119"/>
      <c r="I6" s="119"/>
      <c r="J6" s="94"/>
      <c r="K6" s="119"/>
      <c r="L6" s="119"/>
      <c r="M6" s="119"/>
      <c r="N6" s="94"/>
    </row>
    <row r="7" spans="2:14" x14ac:dyDescent="0.2">
      <c r="B7" s="93">
        <v>6</v>
      </c>
      <c r="C7" s="94"/>
      <c r="D7" s="94"/>
      <c r="E7" s="94"/>
      <c r="F7" s="94"/>
      <c r="G7" s="119"/>
      <c r="H7" s="119"/>
      <c r="I7" s="119"/>
      <c r="J7" s="94"/>
      <c r="K7" s="119"/>
      <c r="L7" s="119"/>
      <c r="M7" s="119"/>
      <c r="N7" s="94"/>
    </row>
    <row r="8" spans="2:14" x14ac:dyDescent="0.2">
      <c r="B8" s="93">
        <v>7</v>
      </c>
      <c r="C8" s="94"/>
      <c r="D8" s="94"/>
      <c r="E8" s="94"/>
      <c r="F8" s="94"/>
      <c r="G8" s="119"/>
      <c r="H8" s="119"/>
      <c r="I8" s="119"/>
      <c r="J8" s="94"/>
      <c r="K8" s="119"/>
      <c r="L8" s="119"/>
      <c r="M8" s="119"/>
      <c r="N8" s="94"/>
    </row>
    <row r="9" spans="2:14" x14ac:dyDescent="0.2">
      <c r="B9" s="93">
        <v>8</v>
      </c>
      <c r="C9" s="94"/>
      <c r="D9" s="94"/>
      <c r="E9" s="94"/>
      <c r="F9" s="94"/>
      <c r="G9" s="119"/>
      <c r="H9" s="119"/>
      <c r="I9" s="119"/>
      <c r="J9" s="94"/>
      <c r="K9" s="119"/>
      <c r="L9" s="119"/>
      <c r="M9" s="119"/>
      <c r="N9" s="94"/>
    </row>
    <row r="10" spans="2:14" x14ac:dyDescent="0.2">
      <c r="B10" s="93">
        <v>9</v>
      </c>
      <c r="C10" s="94"/>
      <c r="D10" s="94"/>
      <c r="E10" s="94"/>
      <c r="F10" s="94"/>
      <c r="G10" s="119"/>
      <c r="H10" s="119"/>
      <c r="I10" s="119"/>
      <c r="J10" s="94"/>
      <c r="K10" s="119"/>
      <c r="L10" s="119"/>
      <c r="M10" s="119"/>
      <c r="N10" s="94"/>
    </row>
    <row r="11" spans="2:14" x14ac:dyDescent="0.2">
      <c r="B11" s="93">
        <v>10</v>
      </c>
      <c r="C11" s="94"/>
      <c r="D11" s="94"/>
      <c r="E11" s="94"/>
      <c r="F11" s="94"/>
      <c r="G11" s="119"/>
      <c r="H11" s="119"/>
      <c r="I11" s="119"/>
      <c r="J11" s="94"/>
      <c r="K11" s="119"/>
      <c r="L11" s="119"/>
      <c r="M11" s="119"/>
      <c r="N11" s="94"/>
    </row>
    <row r="12" spans="2:14" x14ac:dyDescent="0.2">
      <c r="B12" s="93">
        <v>11</v>
      </c>
      <c r="C12" s="94"/>
      <c r="D12" s="94"/>
      <c r="E12" s="94"/>
      <c r="F12" s="94"/>
      <c r="G12" s="119"/>
      <c r="H12" s="119"/>
      <c r="I12" s="119"/>
      <c r="J12" s="94"/>
      <c r="K12" s="119"/>
      <c r="L12" s="119"/>
      <c r="M12" s="119"/>
      <c r="N12" s="94"/>
    </row>
    <row r="13" spans="2:14" x14ac:dyDescent="0.2">
      <c r="B13" s="93">
        <v>12</v>
      </c>
      <c r="C13" s="94"/>
      <c r="D13" s="94"/>
      <c r="E13" s="94"/>
      <c r="F13" s="94"/>
      <c r="G13" s="119"/>
      <c r="H13" s="119"/>
      <c r="I13" s="119"/>
      <c r="J13" s="94"/>
      <c r="K13" s="119"/>
      <c r="L13" s="119"/>
      <c r="M13" s="119"/>
      <c r="N13" s="94"/>
    </row>
    <row r="14" spans="2:14" x14ac:dyDescent="0.2">
      <c r="B14" s="93">
        <v>13</v>
      </c>
      <c r="C14" s="94"/>
      <c r="D14" s="94"/>
      <c r="E14" s="94"/>
      <c r="F14" s="94"/>
      <c r="G14" s="119"/>
      <c r="H14" s="119"/>
      <c r="I14" s="119"/>
      <c r="J14" s="94"/>
      <c r="K14" s="119"/>
      <c r="L14" s="119"/>
      <c r="M14" s="119"/>
      <c r="N14" s="94"/>
    </row>
    <row r="15" spans="2:14" x14ac:dyDescent="0.2">
      <c r="B15" s="93">
        <v>14</v>
      </c>
      <c r="C15" s="94"/>
      <c r="D15" s="94"/>
      <c r="E15" s="94"/>
      <c r="F15" s="94"/>
      <c r="G15" s="119"/>
      <c r="H15" s="119"/>
      <c r="I15" s="119"/>
      <c r="J15" s="94"/>
      <c r="K15" s="119"/>
      <c r="L15" s="119"/>
      <c r="M15" s="119"/>
      <c r="N15" s="94"/>
    </row>
    <row r="16" spans="2:14" x14ac:dyDescent="0.2">
      <c r="B16" s="93">
        <v>15</v>
      </c>
      <c r="C16" s="94"/>
      <c r="D16" s="94"/>
      <c r="E16" s="94"/>
      <c r="F16" s="94"/>
      <c r="G16" s="119"/>
      <c r="H16" s="119"/>
      <c r="I16" s="119"/>
      <c r="J16" s="94"/>
      <c r="K16" s="119"/>
      <c r="L16" s="119"/>
      <c r="M16" s="119"/>
      <c r="N16" s="94"/>
    </row>
    <row r="17" spans="2:14" x14ac:dyDescent="0.2">
      <c r="B17" s="93">
        <v>16</v>
      </c>
      <c r="C17" s="94"/>
      <c r="D17" s="94"/>
      <c r="E17" s="94"/>
      <c r="F17" s="94"/>
      <c r="G17" s="119"/>
      <c r="H17" s="119"/>
      <c r="I17" s="119"/>
      <c r="J17" s="94"/>
      <c r="K17" s="119"/>
      <c r="L17" s="119"/>
      <c r="M17" s="119"/>
      <c r="N17" s="94"/>
    </row>
    <row r="18" spans="2:14" x14ac:dyDescent="0.2">
      <c r="B18" s="93">
        <v>17</v>
      </c>
      <c r="C18" s="94"/>
      <c r="D18" s="94"/>
      <c r="E18" s="94"/>
      <c r="F18" s="94"/>
      <c r="G18" s="119"/>
      <c r="H18" s="119"/>
      <c r="I18" s="119"/>
      <c r="J18" s="94"/>
      <c r="K18" s="119"/>
      <c r="L18" s="119"/>
      <c r="M18" s="119"/>
      <c r="N18" s="94"/>
    </row>
    <row r="19" spans="2:14" x14ac:dyDescent="0.2">
      <c r="B19" s="93">
        <v>18</v>
      </c>
      <c r="C19" s="94"/>
      <c r="D19" s="94"/>
      <c r="E19" s="94"/>
      <c r="F19" s="94"/>
      <c r="G19" s="119"/>
      <c r="H19" s="119"/>
      <c r="I19" s="119"/>
      <c r="J19" s="94"/>
      <c r="K19" s="119"/>
      <c r="L19" s="119"/>
      <c r="M19" s="119"/>
      <c r="N19" s="94"/>
    </row>
    <row r="20" spans="2:14" x14ac:dyDescent="0.2">
      <c r="B20" s="93">
        <v>19</v>
      </c>
      <c r="C20" s="94"/>
      <c r="D20" s="94"/>
      <c r="E20" s="94"/>
      <c r="F20" s="94"/>
      <c r="G20" s="119"/>
      <c r="H20" s="119"/>
      <c r="I20" s="119"/>
      <c r="J20" s="94"/>
      <c r="K20" s="119"/>
      <c r="L20" s="119"/>
      <c r="M20" s="119"/>
      <c r="N20" s="94"/>
    </row>
    <row r="21" spans="2:14" x14ac:dyDescent="0.2">
      <c r="B21" s="93">
        <v>20</v>
      </c>
      <c r="C21" s="94"/>
      <c r="D21" s="94"/>
      <c r="E21" s="94"/>
      <c r="F21" s="94"/>
      <c r="G21" s="119"/>
      <c r="H21" s="119"/>
      <c r="I21" s="119"/>
      <c r="J21" s="94"/>
      <c r="K21" s="119"/>
      <c r="L21" s="119"/>
      <c r="M21" s="119"/>
      <c r="N21" s="94"/>
    </row>
    <row r="22" spans="2:14" x14ac:dyDescent="0.2">
      <c r="B22" s="93">
        <v>21</v>
      </c>
      <c r="C22" s="94"/>
      <c r="D22" s="94"/>
      <c r="E22" s="94"/>
      <c r="F22" s="94"/>
      <c r="G22" s="119"/>
      <c r="H22" s="119"/>
      <c r="I22" s="119"/>
      <c r="J22" s="94"/>
      <c r="K22" s="119"/>
      <c r="L22" s="119"/>
      <c r="M22" s="119"/>
      <c r="N22" s="94"/>
    </row>
    <row r="23" spans="2:14" x14ac:dyDescent="0.2">
      <c r="B23" s="93">
        <v>22</v>
      </c>
      <c r="C23" s="94"/>
      <c r="D23" s="94"/>
      <c r="E23" s="94"/>
      <c r="F23" s="94"/>
      <c r="G23" s="119"/>
      <c r="H23" s="119"/>
      <c r="I23" s="119"/>
      <c r="J23" s="94"/>
      <c r="K23" s="119"/>
      <c r="L23" s="119"/>
      <c r="M23" s="119"/>
      <c r="N23" s="94"/>
    </row>
    <row r="24" spans="2:14" x14ac:dyDescent="0.2">
      <c r="B24" s="93">
        <v>23</v>
      </c>
      <c r="C24" s="94"/>
      <c r="D24" s="94"/>
      <c r="E24" s="94"/>
      <c r="F24" s="94"/>
      <c r="G24" s="119"/>
      <c r="H24" s="119"/>
      <c r="I24" s="119"/>
      <c r="J24" s="94"/>
      <c r="K24" s="119"/>
      <c r="L24" s="119"/>
      <c r="M24" s="119"/>
      <c r="N24" s="94"/>
    </row>
    <row r="25" spans="2:14" x14ac:dyDescent="0.2">
      <c r="B25" s="93">
        <v>24</v>
      </c>
      <c r="C25" s="94"/>
      <c r="D25" s="94"/>
      <c r="E25" s="94"/>
      <c r="F25" s="94"/>
      <c r="G25" s="119"/>
      <c r="H25" s="119"/>
      <c r="I25" s="119"/>
      <c r="J25" s="94"/>
      <c r="K25" s="119"/>
      <c r="L25" s="119"/>
      <c r="M25" s="119"/>
      <c r="N25" s="94"/>
    </row>
    <row r="26" spans="2:14" x14ac:dyDescent="0.2">
      <c r="B26" s="93">
        <v>25</v>
      </c>
      <c r="C26" s="94"/>
      <c r="D26" s="94"/>
      <c r="E26" s="94"/>
      <c r="F26" s="94"/>
      <c r="G26" s="119"/>
      <c r="H26" s="119"/>
      <c r="I26" s="119"/>
      <c r="J26" s="94"/>
      <c r="K26" s="119"/>
      <c r="L26" s="119"/>
      <c r="M26" s="119"/>
      <c r="N26" s="94"/>
    </row>
    <row r="27" spans="2:14" x14ac:dyDescent="0.2">
      <c r="B27" s="93">
        <v>26</v>
      </c>
      <c r="C27" s="94"/>
      <c r="D27" s="94"/>
      <c r="E27" s="94"/>
      <c r="F27" s="94"/>
      <c r="G27" s="119"/>
      <c r="H27" s="119"/>
      <c r="I27" s="119"/>
      <c r="J27" s="94"/>
      <c r="K27" s="119"/>
      <c r="L27" s="119"/>
      <c r="M27" s="119"/>
      <c r="N27" s="94"/>
    </row>
    <row r="28" spans="2:14" x14ac:dyDescent="0.2">
      <c r="B28" s="93">
        <v>27</v>
      </c>
      <c r="C28" s="94"/>
      <c r="D28" s="94"/>
      <c r="E28" s="94"/>
      <c r="F28" s="94"/>
      <c r="G28" s="119"/>
      <c r="H28" s="119"/>
      <c r="I28" s="119"/>
      <c r="J28" s="94"/>
      <c r="K28" s="119"/>
      <c r="L28" s="119"/>
      <c r="M28" s="119"/>
      <c r="N28" s="94"/>
    </row>
    <row r="29" spans="2:14" x14ac:dyDescent="0.2">
      <c r="B29" s="93">
        <v>28</v>
      </c>
      <c r="C29" s="94"/>
      <c r="D29" s="94"/>
      <c r="E29" s="94"/>
      <c r="F29" s="94"/>
      <c r="G29" s="119"/>
      <c r="H29" s="119"/>
      <c r="I29" s="119"/>
      <c r="J29" s="94"/>
      <c r="K29" s="119"/>
      <c r="L29" s="119"/>
      <c r="M29" s="119"/>
      <c r="N29" s="94"/>
    </row>
    <row r="30" spans="2:14" x14ac:dyDescent="0.2">
      <c r="B30" s="93">
        <v>29</v>
      </c>
      <c r="C30" s="94"/>
      <c r="D30" s="94"/>
      <c r="E30" s="94"/>
      <c r="F30" s="94"/>
      <c r="G30" s="119"/>
      <c r="H30" s="119"/>
      <c r="I30" s="119"/>
      <c r="J30" s="94"/>
      <c r="K30" s="119"/>
      <c r="L30" s="119"/>
      <c r="M30" s="119"/>
      <c r="N30" s="94"/>
    </row>
    <row r="31" spans="2:14" x14ac:dyDescent="0.2">
      <c r="B31" s="93">
        <v>30</v>
      </c>
      <c r="C31" s="94"/>
      <c r="D31" s="94"/>
      <c r="E31" s="94"/>
      <c r="F31" s="94"/>
      <c r="G31" s="119"/>
      <c r="H31" s="119"/>
      <c r="I31" s="119"/>
      <c r="J31" s="94"/>
      <c r="K31" s="119"/>
      <c r="L31" s="119"/>
      <c r="M31" s="119"/>
      <c r="N31" s="94"/>
    </row>
    <row r="32" spans="2:14" x14ac:dyDescent="0.2">
      <c r="B32" s="93">
        <v>31</v>
      </c>
      <c r="C32" s="94"/>
      <c r="D32" s="94"/>
      <c r="E32" s="94"/>
      <c r="F32" s="94"/>
      <c r="G32" s="119"/>
      <c r="H32" s="119"/>
      <c r="I32" s="119"/>
      <c r="J32" s="94"/>
      <c r="K32" s="119"/>
      <c r="L32" s="119"/>
      <c r="M32" s="119"/>
      <c r="N32" s="94"/>
    </row>
    <row r="33" spans="2:14" x14ac:dyDescent="0.2">
      <c r="B33" s="93">
        <v>32</v>
      </c>
      <c r="C33" s="94"/>
      <c r="D33" s="94"/>
      <c r="E33" s="94"/>
      <c r="F33" s="94"/>
      <c r="G33" s="119"/>
      <c r="H33" s="119"/>
      <c r="I33" s="119"/>
      <c r="J33" s="94"/>
      <c r="K33" s="119"/>
      <c r="L33" s="119"/>
      <c r="M33" s="119"/>
      <c r="N33" s="94"/>
    </row>
    <row r="34" spans="2:14" x14ac:dyDescent="0.2">
      <c r="B34" s="93">
        <v>33</v>
      </c>
      <c r="C34" s="94"/>
      <c r="D34" s="94"/>
      <c r="E34" s="94"/>
      <c r="F34" s="94"/>
      <c r="G34" s="119"/>
      <c r="H34" s="119"/>
      <c r="I34" s="119"/>
      <c r="J34" s="94"/>
      <c r="K34" s="119"/>
      <c r="L34" s="119"/>
      <c r="M34" s="119"/>
      <c r="N34" s="94"/>
    </row>
    <row r="35" spans="2:14" x14ac:dyDescent="0.2">
      <c r="B35" s="93">
        <v>34</v>
      </c>
      <c r="C35" s="94"/>
      <c r="D35" s="94"/>
      <c r="E35" s="94"/>
      <c r="F35" s="94"/>
      <c r="G35" s="119"/>
      <c r="H35" s="119"/>
      <c r="I35" s="119"/>
      <c r="J35" s="94"/>
      <c r="K35" s="119"/>
      <c r="L35" s="119"/>
      <c r="M35" s="119"/>
      <c r="N35" s="94"/>
    </row>
    <row r="36" spans="2:14" x14ac:dyDescent="0.2">
      <c r="B36" s="93">
        <v>35</v>
      </c>
      <c r="C36" s="94"/>
      <c r="D36" s="94"/>
      <c r="E36" s="94"/>
      <c r="F36" s="94"/>
      <c r="G36" s="119"/>
      <c r="H36" s="119"/>
      <c r="I36" s="119"/>
      <c r="J36" s="94"/>
      <c r="K36" s="119"/>
      <c r="L36" s="119"/>
      <c r="M36" s="119"/>
      <c r="N36" s="94"/>
    </row>
    <row r="37" spans="2:14" x14ac:dyDescent="0.2">
      <c r="B37" s="93">
        <v>36</v>
      </c>
      <c r="C37" s="94"/>
      <c r="D37" s="94"/>
      <c r="E37" s="94"/>
      <c r="F37" s="94"/>
      <c r="G37" s="119"/>
      <c r="H37" s="119"/>
      <c r="I37" s="119"/>
      <c r="J37" s="94"/>
      <c r="K37" s="119"/>
      <c r="L37" s="119"/>
      <c r="M37" s="119"/>
      <c r="N37" s="94"/>
    </row>
    <row r="38" spans="2:14" x14ac:dyDescent="0.2">
      <c r="B38" s="93">
        <v>37</v>
      </c>
      <c r="C38" s="94"/>
      <c r="D38" s="94"/>
      <c r="E38" s="94"/>
      <c r="F38" s="94"/>
      <c r="G38" s="119"/>
      <c r="H38" s="119"/>
      <c r="I38" s="119"/>
      <c r="J38" s="94"/>
      <c r="K38" s="119"/>
      <c r="L38" s="119"/>
      <c r="M38" s="119"/>
      <c r="N38" s="94"/>
    </row>
    <row r="39" spans="2:14" x14ac:dyDescent="0.2">
      <c r="B39" s="93">
        <v>38</v>
      </c>
      <c r="C39" s="94"/>
      <c r="D39" s="94"/>
      <c r="E39" s="94"/>
      <c r="F39" s="94"/>
      <c r="G39" s="119"/>
      <c r="H39" s="119"/>
      <c r="I39" s="119"/>
      <c r="J39" s="94"/>
      <c r="K39" s="119"/>
      <c r="L39" s="119"/>
      <c r="M39" s="119"/>
      <c r="N39" s="94"/>
    </row>
    <row r="40" spans="2:14" x14ac:dyDescent="0.2">
      <c r="B40" s="93">
        <v>39</v>
      </c>
      <c r="C40" s="94"/>
      <c r="D40" s="94"/>
      <c r="E40" s="94"/>
      <c r="F40" s="94"/>
      <c r="G40" s="119"/>
      <c r="H40" s="119"/>
      <c r="I40" s="119"/>
      <c r="J40" s="94"/>
      <c r="K40" s="119"/>
      <c r="L40" s="119"/>
      <c r="M40" s="119"/>
      <c r="N40" s="94"/>
    </row>
    <row r="41" spans="2:14" x14ac:dyDescent="0.2">
      <c r="B41" s="93">
        <v>40</v>
      </c>
      <c r="C41" s="94"/>
      <c r="D41" s="94"/>
      <c r="E41" s="94"/>
      <c r="F41" s="94"/>
      <c r="G41" s="119"/>
      <c r="H41" s="119"/>
      <c r="I41" s="119"/>
      <c r="J41" s="94"/>
      <c r="K41" s="119"/>
      <c r="L41" s="119"/>
      <c r="M41" s="119"/>
      <c r="N41" s="94"/>
    </row>
    <row r="42" spans="2:14" x14ac:dyDescent="0.2">
      <c r="B42" s="93">
        <v>41</v>
      </c>
      <c r="C42" s="94"/>
      <c r="D42" s="94"/>
      <c r="E42" s="94"/>
      <c r="F42" s="94"/>
      <c r="G42" s="119"/>
      <c r="H42" s="119"/>
      <c r="I42" s="119"/>
      <c r="J42" s="94"/>
      <c r="K42" s="119"/>
      <c r="L42" s="119"/>
      <c r="M42" s="119"/>
      <c r="N42" s="94"/>
    </row>
    <row r="43" spans="2:14" x14ac:dyDescent="0.2">
      <c r="B43" s="93">
        <v>42</v>
      </c>
      <c r="C43" s="94"/>
      <c r="D43" s="94"/>
      <c r="E43" s="94"/>
      <c r="F43" s="94"/>
      <c r="G43" s="119"/>
      <c r="H43" s="119"/>
      <c r="I43" s="119"/>
      <c r="J43" s="94"/>
      <c r="K43" s="119"/>
      <c r="L43" s="119"/>
      <c r="M43" s="119"/>
      <c r="N43" s="94"/>
    </row>
    <row r="44" spans="2:14" x14ac:dyDescent="0.2">
      <c r="B44" s="93">
        <v>43</v>
      </c>
      <c r="C44" s="94"/>
      <c r="D44" s="94"/>
      <c r="E44" s="94"/>
      <c r="F44" s="94"/>
      <c r="G44" s="119"/>
      <c r="H44" s="119"/>
      <c r="I44" s="119"/>
      <c r="J44" s="94"/>
      <c r="K44" s="119"/>
      <c r="L44" s="119"/>
      <c r="M44" s="119"/>
      <c r="N44" s="94"/>
    </row>
    <row r="45" spans="2:14" x14ac:dyDescent="0.2">
      <c r="B45" s="93">
        <v>44</v>
      </c>
      <c r="C45" s="94"/>
      <c r="D45" s="94"/>
      <c r="E45" s="94"/>
      <c r="F45" s="94"/>
      <c r="G45" s="119"/>
      <c r="H45" s="119"/>
      <c r="I45" s="119"/>
      <c r="J45" s="94"/>
      <c r="K45" s="119"/>
      <c r="L45" s="119"/>
      <c r="M45" s="119"/>
      <c r="N45" s="94"/>
    </row>
    <row r="46" spans="2:14" x14ac:dyDescent="0.2">
      <c r="B46" s="93">
        <v>45</v>
      </c>
      <c r="C46" s="94"/>
      <c r="D46" s="94"/>
      <c r="E46" s="94"/>
      <c r="F46" s="94"/>
      <c r="G46" s="119"/>
      <c r="H46" s="119"/>
      <c r="I46" s="119"/>
      <c r="J46" s="94"/>
      <c r="K46" s="119"/>
      <c r="L46" s="119"/>
      <c r="M46" s="119"/>
      <c r="N46" s="94"/>
    </row>
  </sheetData>
  <pageMargins left="0.74803149606299213" right="0.74803149606299213" top="0.98425196850393704" bottom="0.98425196850393704" header="0.51181102362204722" footer="0.51181102362204722"/>
  <pageSetup paperSize="9" scale="7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B1:M27"/>
  <sheetViews>
    <sheetView rightToLeft="1" zoomScaleNormal="100" workbookViewId="0">
      <selection activeCell="D19" sqref="D19"/>
    </sheetView>
  </sheetViews>
  <sheetFormatPr defaultRowHeight="12.75" x14ac:dyDescent="0.2"/>
  <cols>
    <col min="1" max="1" width="2" style="91" customWidth="1"/>
    <col min="2" max="2" width="3" style="91" bestFit="1" customWidth="1"/>
    <col min="3" max="4" width="19.25" style="91" customWidth="1"/>
    <col min="5" max="5" width="15.25" style="91" customWidth="1"/>
    <col min="6" max="13" width="6" style="91" customWidth="1"/>
    <col min="14" max="16384" width="9" style="91"/>
  </cols>
  <sheetData>
    <row r="1" spans="2:13" s="97" customFormat="1" ht="29.25" customHeight="1" x14ac:dyDescent="0.2">
      <c r="F1" s="230" t="s">
        <v>80</v>
      </c>
      <c r="G1" s="230"/>
      <c r="H1" s="230"/>
      <c r="I1" s="230"/>
      <c r="J1" s="231" t="s">
        <v>81</v>
      </c>
      <c r="K1" s="231"/>
      <c r="L1" s="231"/>
      <c r="M1" s="231"/>
    </row>
    <row r="2" spans="2:13" s="98" customFormat="1" ht="25.5" x14ac:dyDescent="0.2">
      <c r="B2" s="111" t="s">
        <v>82</v>
      </c>
      <c r="C2" s="110" t="s">
        <v>68</v>
      </c>
      <c r="D2" s="110" t="s">
        <v>83</v>
      </c>
      <c r="E2" s="112" t="s">
        <v>72</v>
      </c>
      <c r="F2" s="110" t="s">
        <v>20</v>
      </c>
      <c r="G2" s="110" t="s">
        <v>21</v>
      </c>
      <c r="H2" s="110" t="s">
        <v>3</v>
      </c>
      <c r="I2" s="110" t="s">
        <v>84</v>
      </c>
      <c r="J2" s="110" t="s">
        <v>20</v>
      </c>
      <c r="K2" s="110" t="s">
        <v>21</v>
      </c>
      <c r="L2" s="110" t="s">
        <v>3</v>
      </c>
      <c r="M2" s="110" t="s">
        <v>84</v>
      </c>
    </row>
    <row r="3" spans="2:13" ht="14.25" x14ac:dyDescent="0.2">
      <c r="B3" s="94">
        <v>1</v>
      </c>
      <c r="C3" s="94"/>
      <c r="D3" s="94"/>
      <c r="E3" s="99"/>
      <c r="F3" s="99"/>
      <c r="G3" s="99"/>
      <c r="H3" s="99"/>
      <c r="I3" s="99"/>
      <c r="J3" s="99"/>
      <c r="K3" s="99"/>
      <c r="L3" s="99"/>
      <c r="M3" s="99"/>
    </row>
    <row r="4" spans="2:13" ht="14.25" x14ac:dyDescent="0.2">
      <c r="B4" s="94">
        <v>2</v>
      </c>
      <c r="C4" s="94"/>
      <c r="D4" s="94"/>
      <c r="E4" s="99"/>
      <c r="F4" s="99"/>
      <c r="G4" s="99"/>
      <c r="H4" s="99"/>
      <c r="I4" s="99"/>
      <c r="J4" s="99"/>
      <c r="K4" s="99"/>
      <c r="L4" s="99"/>
      <c r="M4" s="99"/>
    </row>
    <row r="5" spans="2:13" ht="14.25" x14ac:dyDescent="0.2">
      <c r="B5" s="94">
        <v>3</v>
      </c>
      <c r="C5" s="94"/>
      <c r="D5" s="94"/>
      <c r="E5" s="99"/>
      <c r="F5" s="99"/>
      <c r="G5" s="99"/>
      <c r="H5" s="99"/>
      <c r="I5" s="99"/>
      <c r="J5" s="99"/>
      <c r="K5" s="99"/>
      <c r="L5" s="99"/>
      <c r="M5" s="99"/>
    </row>
    <row r="6" spans="2:13" ht="14.25" x14ac:dyDescent="0.2">
      <c r="B6" s="94">
        <v>4</v>
      </c>
      <c r="C6" s="94"/>
      <c r="D6" s="94"/>
      <c r="E6" s="99"/>
      <c r="F6" s="99"/>
      <c r="G6" s="99"/>
      <c r="H6" s="99"/>
      <c r="I6" s="99"/>
      <c r="J6" s="99"/>
      <c r="K6" s="99"/>
      <c r="L6" s="99"/>
      <c r="M6" s="99"/>
    </row>
    <row r="7" spans="2:13" ht="14.25" x14ac:dyDescent="0.2">
      <c r="B7" s="94">
        <v>5</v>
      </c>
      <c r="C7" s="94"/>
      <c r="D7" s="94"/>
      <c r="E7" s="99"/>
      <c r="F7" s="99"/>
      <c r="G7" s="99"/>
      <c r="H7" s="99"/>
      <c r="I7" s="99"/>
      <c r="J7" s="99"/>
      <c r="K7" s="99"/>
      <c r="L7" s="99"/>
      <c r="M7" s="99"/>
    </row>
    <row r="8" spans="2:13" ht="14.25" x14ac:dyDescent="0.2">
      <c r="B8" s="94">
        <v>6</v>
      </c>
      <c r="C8" s="94"/>
      <c r="D8" s="94"/>
      <c r="E8" s="99"/>
      <c r="F8" s="99"/>
      <c r="G8" s="99"/>
      <c r="H8" s="99"/>
      <c r="I8" s="99"/>
      <c r="J8" s="99"/>
      <c r="K8" s="99"/>
      <c r="L8" s="99"/>
      <c r="M8" s="99"/>
    </row>
    <row r="9" spans="2:13" ht="14.25" x14ac:dyDescent="0.2">
      <c r="B9" s="94">
        <v>7</v>
      </c>
      <c r="C9" s="94"/>
      <c r="D9" s="94"/>
      <c r="E9" s="99"/>
      <c r="F9" s="99"/>
      <c r="G9" s="99"/>
      <c r="H9" s="99"/>
      <c r="I9" s="99"/>
      <c r="J9" s="99"/>
      <c r="K9" s="99"/>
      <c r="L9" s="99"/>
      <c r="M9" s="99"/>
    </row>
    <row r="10" spans="2:13" ht="14.25" x14ac:dyDescent="0.2">
      <c r="B10" s="94">
        <v>8</v>
      </c>
      <c r="C10" s="94"/>
      <c r="D10" s="94"/>
      <c r="E10" s="99"/>
      <c r="F10" s="99"/>
      <c r="G10" s="99"/>
      <c r="H10" s="99"/>
      <c r="I10" s="99"/>
      <c r="J10" s="99"/>
      <c r="K10" s="99"/>
      <c r="L10" s="99"/>
      <c r="M10" s="99"/>
    </row>
    <row r="11" spans="2:13" ht="14.25" x14ac:dyDescent="0.2">
      <c r="B11" s="94">
        <v>9</v>
      </c>
      <c r="C11" s="94"/>
      <c r="D11" s="94"/>
      <c r="E11" s="99"/>
      <c r="F11" s="99"/>
      <c r="G11" s="99"/>
      <c r="H11" s="99"/>
      <c r="I11" s="99"/>
      <c r="J11" s="99"/>
      <c r="K11" s="99"/>
      <c r="L11" s="99"/>
      <c r="M11" s="99"/>
    </row>
    <row r="12" spans="2:13" ht="14.25" x14ac:dyDescent="0.2">
      <c r="B12" s="94">
        <v>10</v>
      </c>
      <c r="C12" s="94"/>
      <c r="D12" s="94"/>
      <c r="E12" s="99"/>
      <c r="F12" s="99"/>
      <c r="G12" s="99"/>
      <c r="H12" s="99"/>
      <c r="I12" s="99"/>
      <c r="J12" s="99"/>
      <c r="K12" s="99"/>
      <c r="L12" s="99"/>
      <c r="M12" s="99"/>
    </row>
    <row r="13" spans="2:13" ht="14.25" x14ac:dyDescent="0.2">
      <c r="B13" s="94">
        <v>11</v>
      </c>
      <c r="C13" s="94"/>
      <c r="D13" s="94"/>
      <c r="E13" s="99"/>
      <c r="F13" s="99"/>
      <c r="G13" s="99"/>
      <c r="H13" s="99"/>
      <c r="I13" s="99"/>
      <c r="J13" s="99"/>
      <c r="K13" s="99"/>
      <c r="L13" s="99"/>
      <c r="M13" s="99"/>
    </row>
    <row r="14" spans="2:13" ht="14.25" x14ac:dyDescent="0.2">
      <c r="B14" s="94">
        <v>12</v>
      </c>
      <c r="C14" s="94"/>
      <c r="D14" s="94"/>
      <c r="E14" s="99"/>
      <c r="F14" s="99"/>
      <c r="G14" s="99"/>
      <c r="H14" s="99"/>
      <c r="I14" s="99"/>
      <c r="J14" s="99"/>
      <c r="K14" s="99"/>
      <c r="L14" s="99"/>
      <c r="M14" s="99"/>
    </row>
    <row r="15" spans="2:13" ht="14.25" x14ac:dyDescent="0.2">
      <c r="B15" s="94">
        <v>13</v>
      </c>
      <c r="C15" s="94"/>
      <c r="D15" s="94"/>
      <c r="E15" s="99"/>
      <c r="F15" s="99"/>
      <c r="G15" s="99"/>
      <c r="H15" s="99"/>
      <c r="I15" s="99"/>
      <c r="J15" s="99"/>
      <c r="K15" s="99"/>
      <c r="L15" s="99"/>
      <c r="M15" s="99"/>
    </row>
    <row r="16" spans="2:13" ht="14.25" x14ac:dyDescent="0.2">
      <c r="B16" s="94">
        <v>14</v>
      </c>
      <c r="C16" s="94"/>
      <c r="D16" s="94"/>
      <c r="E16" s="99"/>
      <c r="F16" s="99"/>
      <c r="G16" s="99"/>
      <c r="H16" s="99"/>
      <c r="I16" s="99"/>
      <c r="J16" s="99"/>
      <c r="K16" s="99"/>
      <c r="L16" s="99"/>
      <c r="M16" s="99"/>
    </row>
    <row r="17" spans="2:13" ht="14.25" x14ac:dyDescent="0.2">
      <c r="B17" s="94">
        <v>15</v>
      </c>
      <c r="C17" s="94"/>
      <c r="D17" s="94"/>
      <c r="E17" s="99"/>
      <c r="F17" s="99"/>
      <c r="G17" s="99"/>
      <c r="H17" s="99"/>
      <c r="I17" s="99"/>
      <c r="J17" s="99"/>
      <c r="K17" s="99"/>
      <c r="L17" s="99"/>
      <c r="M17" s="99"/>
    </row>
    <row r="18" spans="2:13" ht="14.25" x14ac:dyDescent="0.2">
      <c r="B18" s="94">
        <v>16</v>
      </c>
      <c r="C18" s="94"/>
      <c r="D18" s="94"/>
      <c r="E18" s="99"/>
      <c r="F18" s="99"/>
      <c r="G18" s="99"/>
      <c r="H18" s="99"/>
      <c r="I18" s="99"/>
      <c r="J18" s="99"/>
      <c r="K18" s="99"/>
      <c r="L18" s="99"/>
      <c r="M18" s="99"/>
    </row>
    <row r="19" spans="2:13" ht="14.25" x14ac:dyDescent="0.2">
      <c r="B19" s="94">
        <v>17</v>
      </c>
      <c r="C19" s="94"/>
      <c r="D19" s="94"/>
      <c r="E19" s="99"/>
      <c r="F19" s="99"/>
      <c r="G19" s="99"/>
      <c r="H19" s="99"/>
      <c r="I19" s="99"/>
      <c r="J19" s="99"/>
      <c r="K19" s="99"/>
      <c r="L19" s="99"/>
      <c r="M19" s="99"/>
    </row>
    <row r="20" spans="2:13" ht="14.25" x14ac:dyDescent="0.2">
      <c r="B20" s="94">
        <v>18</v>
      </c>
      <c r="C20" s="94"/>
      <c r="D20" s="94"/>
      <c r="E20" s="99"/>
      <c r="F20" s="99"/>
      <c r="G20" s="99"/>
      <c r="H20" s="99"/>
      <c r="I20" s="99"/>
      <c r="J20" s="99"/>
      <c r="K20" s="99"/>
      <c r="L20" s="99"/>
      <c r="M20" s="99"/>
    </row>
    <row r="21" spans="2:13" ht="14.25" x14ac:dyDescent="0.2">
      <c r="B21" s="94">
        <v>19</v>
      </c>
      <c r="C21" s="94"/>
      <c r="D21" s="94"/>
      <c r="E21" s="99"/>
      <c r="F21" s="99"/>
      <c r="G21" s="99"/>
      <c r="H21" s="99"/>
      <c r="I21" s="99"/>
      <c r="J21" s="99"/>
      <c r="K21" s="99"/>
      <c r="L21" s="99"/>
      <c r="M21" s="99"/>
    </row>
    <row r="22" spans="2:13" ht="14.25" x14ac:dyDescent="0.2">
      <c r="B22" s="94">
        <v>20</v>
      </c>
      <c r="C22" s="94"/>
      <c r="D22" s="94"/>
      <c r="E22" s="99"/>
      <c r="F22" s="99"/>
      <c r="G22" s="99"/>
      <c r="H22" s="99"/>
      <c r="I22" s="99"/>
      <c r="J22" s="99"/>
      <c r="K22" s="99"/>
      <c r="L22" s="99"/>
      <c r="M22" s="99"/>
    </row>
    <row r="23" spans="2:13" ht="14.25" x14ac:dyDescent="0.2">
      <c r="B23" s="94">
        <v>21</v>
      </c>
      <c r="C23" s="94"/>
      <c r="D23" s="94"/>
      <c r="E23" s="99"/>
      <c r="F23" s="99"/>
      <c r="G23" s="99"/>
      <c r="H23" s="99"/>
      <c r="I23" s="99"/>
      <c r="J23" s="99"/>
      <c r="K23" s="99"/>
      <c r="L23" s="99"/>
      <c r="M23" s="99"/>
    </row>
    <row r="24" spans="2:13" ht="14.25" x14ac:dyDescent="0.2">
      <c r="B24" s="94">
        <v>22</v>
      </c>
      <c r="C24" s="94"/>
      <c r="D24" s="94"/>
      <c r="E24" s="99"/>
      <c r="F24" s="99"/>
      <c r="G24" s="99"/>
      <c r="H24" s="99"/>
      <c r="I24" s="99"/>
      <c r="J24" s="99"/>
      <c r="K24" s="99"/>
      <c r="L24" s="99"/>
      <c r="M24" s="99"/>
    </row>
    <row r="25" spans="2:13" ht="14.25" x14ac:dyDescent="0.2">
      <c r="B25" s="94">
        <v>23</v>
      </c>
      <c r="C25" s="94"/>
      <c r="D25" s="94"/>
      <c r="E25" s="99"/>
      <c r="F25" s="99"/>
      <c r="G25" s="99"/>
      <c r="H25" s="99"/>
      <c r="I25" s="99"/>
      <c r="J25" s="99"/>
      <c r="K25" s="99"/>
      <c r="L25" s="99"/>
      <c r="M25" s="99"/>
    </row>
    <row r="26" spans="2:13" ht="14.25" x14ac:dyDescent="0.2">
      <c r="B26" s="94">
        <v>24</v>
      </c>
      <c r="C26" s="94"/>
      <c r="D26" s="94"/>
      <c r="E26" s="99"/>
      <c r="F26" s="99"/>
      <c r="G26" s="99"/>
      <c r="H26" s="99"/>
      <c r="I26" s="99"/>
      <c r="J26" s="99"/>
      <c r="K26" s="99"/>
      <c r="L26" s="99"/>
      <c r="M26" s="99"/>
    </row>
    <row r="27" spans="2:13" ht="14.25" x14ac:dyDescent="0.2">
      <c r="B27" s="94">
        <v>25</v>
      </c>
      <c r="C27" s="94"/>
      <c r="D27" s="94"/>
      <c r="E27" s="99"/>
      <c r="F27" s="99"/>
      <c r="G27" s="99"/>
      <c r="H27" s="99"/>
      <c r="I27" s="99"/>
      <c r="J27" s="99"/>
      <c r="K27" s="99"/>
      <c r="L27" s="99"/>
      <c r="M27" s="99"/>
    </row>
  </sheetData>
  <mergeCells count="2">
    <mergeCell ref="F1:I1"/>
    <mergeCell ref="J1:M1"/>
  </mergeCells>
  <pageMargins left="0.75" right="0.75" top="1" bottom="1" header="0.5" footer="0.5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B1:H45"/>
  <sheetViews>
    <sheetView rightToLeft="1" zoomScaleNormal="100" workbookViewId="0">
      <selection activeCell="G10" sqref="G10"/>
    </sheetView>
  </sheetViews>
  <sheetFormatPr defaultRowHeight="12.75" x14ac:dyDescent="0.2"/>
  <cols>
    <col min="1" max="1" width="1.375" style="96" customWidth="1"/>
    <col min="2" max="2" width="3" style="96" bestFit="1" customWidth="1"/>
    <col min="3" max="4" width="16.625" style="96" customWidth="1"/>
    <col min="5" max="5" width="13.25" style="96" customWidth="1"/>
    <col min="6" max="6" width="13.375" style="96" customWidth="1"/>
    <col min="7" max="8" width="14.75" style="96" customWidth="1"/>
    <col min="9" max="16384" width="9" style="96"/>
  </cols>
  <sheetData>
    <row r="1" spans="2:8" s="100" customFormat="1" ht="25.5" x14ac:dyDescent="0.2">
      <c r="B1" s="113" t="s">
        <v>82</v>
      </c>
      <c r="C1" s="113" t="s">
        <v>68</v>
      </c>
      <c r="D1" s="113" t="s">
        <v>83</v>
      </c>
      <c r="E1" s="113" t="s">
        <v>85</v>
      </c>
      <c r="F1" s="113" t="s">
        <v>86</v>
      </c>
      <c r="G1" s="113" t="s">
        <v>87</v>
      </c>
      <c r="H1" s="113" t="s">
        <v>88</v>
      </c>
    </row>
    <row r="2" spans="2:8" ht="14.25" x14ac:dyDescent="0.2">
      <c r="B2" s="94">
        <v>1</v>
      </c>
      <c r="C2" s="101" t="s">
        <v>89</v>
      </c>
      <c r="D2" s="101"/>
      <c r="E2" s="99">
        <v>1450</v>
      </c>
      <c r="F2" s="102">
        <v>41289</v>
      </c>
      <c r="G2" s="101" t="s">
        <v>90</v>
      </c>
      <c r="H2" s="94">
        <v>500</v>
      </c>
    </row>
    <row r="3" spans="2:8" ht="14.25" x14ac:dyDescent="0.2">
      <c r="B3" s="94">
        <v>2</v>
      </c>
      <c r="C3" s="101" t="s">
        <v>89</v>
      </c>
      <c r="D3" s="101"/>
      <c r="E3" s="99">
        <v>1450</v>
      </c>
      <c r="F3" s="102">
        <v>41289</v>
      </c>
      <c r="G3" s="101" t="s">
        <v>91</v>
      </c>
      <c r="H3" s="94">
        <v>400</v>
      </c>
    </row>
    <row r="4" spans="2:8" ht="14.25" x14ac:dyDescent="0.2">
      <c r="B4" s="94">
        <v>3</v>
      </c>
      <c r="C4" s="101" t="s">
        <v>89</v>
      </c>
      <c r="D4" s="101"/>
      <c r="E4" s="99">
        <v>1450</v>
      </c>
      <c r="F4" s="102">
        <v>41289</v>
      </c>
      <c r="G4" s="103" t="s">
        <v>92</v>
      </c>
      <c r="H4" s="94">
        <v>5</v>
      </c>
    </row>
    <row r="5" spans="2:8" ht="14.25" x14ac:dyDescent="0.2">
      <c r="B5" s="94">
        <v>4</v>
      </c>
      <c r="C5" s="101" t="s">
        <v>89</v>
      </c>
      <c r="D5" s="101"/>
      <c r="E5" s="99">
        <v>1380</v>
      </c>
      <c r="F5" s="102">
        <v>41507</v>
      </c>
      <c r="G5" s="94" t="s">
        <v>90</v>
      </c>
      <c r="H5" s="94">
        <v>480</v>
      </c>
    </row>
    <row r="6" spans="2:8" ht="14.25" x14ac:dyDescent="0.2">
      <c r="B6" s="94">
        <v>5</v>
      </c>
      <c r="C6" s="94"/>
      <c r="D6" s="94"/>
      <c r="E6" s="99"/>
      <c r="F6" s="94"/>
      <c r="G6" s="94"/>
      <c r="H6" s="94"/>
    </row>
    <row r="7" spans="2:8" ht="14.25" x14ac:dyDescent="0.2">
      <c r="B7" s="94">
        <v>6</v>
      </c>
      <c r="C7" s="94"/>
      <c r="D7" s="94"/>
      <c r="E7" s="99"/>
      <c r="F7" s="94"/>
      <c r="G7" s="94"/>
      <c r="H7" s="94"/>
    </row>
    <row r="8" spans="2:8" ht="14.25" x14ac:dyDescent="0.2">
      <c r="B8" s="94">
        <v>7</v>
      </c>
      <c r="C8" s="94"/>
      <c r="D8" s="94"/>
      <c r="E8" s="99"/>
      <c r="F8" s="94"/>
      <c r="G8" s="94"/>
      <c r="H8" s="94"/>
    </row>
    <row r="9" spans="2:8" ht="14.25" x14ac:dyDescent="0.2">
      <c r="B9" s="94">
        <v>8</v>
      </c>
      <c r="C9" s="94"/>
      <c r="D9" s="94"/>
      <c r="E9" s="99"/>
      <c r="F9" s="94"/>
      <c r="G9" s="94"/>
      <c r="H9" s="94"/>
    </row>
    <row r="10" spans="2:8" ht="14.25" x14ac:dyDescent="0.2">
      <c r="B10" s="94">
        <v>9</v>
      </c>
      <c r="C10" s="94"/>
      <c r="D10" s="94"/>
      <c r="E10" s="99"/>
      <c r="F10" s="94"/>
      <c r="G10" s="94"/>
      <c r="H10" s="94"/>
    </row>
    <row r="11" spans="2:8" ht="14.25" x14ac:dyDescent="0.2">
      <c r="B11" s="94">
        <v>10</v>
      </c>
      <c r="C11" s="94"/>
      <c r="D11" s="94"/>
      <c r="E11" s="99"/>
      <c r="F11" s="94"/>
      <c r="G11" s="94"/>
      <c r="H11" s="94"/>
    </row>
    <row r="12" spans="2:8" ht="14.25" x14ac:dyDescent="0.2">
      <c r="B12" s="94">
        <v>11</v>
      </c>
      <c r="C12" s="94"/>
      <c r="D12" s="94"/>
      <c r="E12" s="99"/>
      <c r="F12" s="94"/>
      <c r="G12" s="94"/>
      <c r="H12" s="94"/>
    </row>
    <row r="13" spans="2:8" ht="14.25" x14ac:dyDescent="0.2">
      <c r="B13" s="94">
        <v>12</v>
      </c>
      <c r="C13" s="94"/>
      <c r="D13" s="94"/>
      <c r="E13" s="99"/>
      <c r="F13" s="94"/>
      <c r="G13" s="94"/>
      <c r="H13" s="94"/>
    </row>
    <row r="14" spans="2:8" ht="14.25" x14ac:dyDescent="0.2">
      <c r="B14" s="94">
        <v>13</v>
      </c>
      <c r="C14" s="94"/>
      <c r="D14" s="94"/>
      <c r="E14" s="99"/>
      <c r="F14" s="94"/>
      <c r="G14" s="94"/>
      <c r="H14" s="94"/>
    </row>
    <row r="15" spans="2:8" ht="14.25" x14ac:dyDescent="0.2">
      <c r="B15" s="94">
        <v>14</v>
      </c>
      <c r="C15" s="94"/>
      <c r="D15" s="94"/>
      <c r="E15" s="99"/>
      <c r="F15" s="94"/>
      <c r="G15" s="94"/>
      <c r="H15" s="94"/>
    </row>
    <row r="16" spans="2:8" ht="14.25" x14ac:dyDescent="0.2">
      <c r="B16" s="94">
        <v>15</v>
      </c>
      <c r="C16" s="94"/>
      <c r="D16" s="94"/>
      <c r="E16" s="99"/>
      <c r="F16" s="94"/>
      <c r="G16" s="94"/>
      <c r="H16" s="94"/>
    </row>
    <row r="17" spans="2:8" ht="14.25" x14ac:dyDescent="0.2">
      <c r="B17" s="94">
        <v>16</v>
      </c>
      <c r="C17" s="94"/>
      <c r="D17" s="94"/>
      <c r="E17" s="99"/>
      <c r="F17" s="94"/>
      <c r="G17" s="94"/>
      <c r="H17" s="94"/>
    </row>
    <row r="18" spans="2:8" ht="14.25" x14ac:dyDescent="0.2">
      <c r="B18" s="94">
        <v>17</v>
      </c>
      <c r="C18" s="94"/>
      <c r="D18" s="94"/>
      <c r="E18" s="99"/>
      <c r="F18" s="94"/>
      <c r="G18" s="94"/>
      <c r="H18" s="94"/>
    </row>
    <row r="19" spans="2:8" ht="14.25" x14ac:dyDescent="0.2">
      <c r="B19" s="94">
        <v>18</v>
      </c>
      <c r="C19" s="94"/>
      <c r="D19" s="94"/>
      <c r="E19" s="99"/>
      <c r="F19" s="94"/>
      <c r="G19" s="94"/>
      <c r="H19" s="94"/>
    </row>
    <row r="20" spans="2:8" ht="14.25" x14ac:dyDescent="0.2">
      <c r="B20" s="94">
        <v>19</v>
      </c>
      <c r="C20" s="94"/>
      <c r="D20" s="94"/>
      <c r="E20" s="99"/>
      <c r="F20" s="94"/>
      <c r="G20" s="94"/>
      <c r="H20" s="94"/>
    </row>
    <row r="21" spans="2:8" ht="14.25" x14ac:dyDescent="0.2">
      <c r="B21" s="94">
        <v>20</v>
      </c>
      <c r="C21" s="94"/>
      <c r="D21" s="94"/>
      <c r="E21" s="99"/>
      <c r="F21" s="94"/>
      <c r="G21" s="94"/>
      <c r="H21" s="94"/>
    </row>
    <row r="22" spans="2:8" ht="14.25" x14ac:dyDescent="0.2">
      <c r="B22" s="94">
        <v>21</v>
      </c>
      <c r="C22" s="94"/>
      <c r="D22" s="94"/>
      <c r="E22" s="99"/>
      <c r="F22" s="94"/>
      <c r="G22" s="94"/>
      <c r="H22" s="94"/>
    </row>
    <row r="23" spans="2:8" ht="14.25" x14ac:dyDescent="0.2">
      <c r="B23" s="94">
        <v>22</v>
      </c>
      <c r="C23" s="94"/>
      <c r="D23" s="94"/>
      <c r="E23" s="99"/>
      <c r="F23" s="94"/>
      <c r="G23" s="94"/>
      <c r="H23" s="94"/>
    </row>
    <row r="24" spans="2:8" ht="14.25" x14ac:dyDescent="0.2">
      <c r="B24" s="94">
        <v>23</v>
      </c>
      <c r="C24" s="94"/>
      <c r="D24" s="94"/>
      <c r="E24" s="99"/>
      <c r="F24" s="94"/>
      <c r="G24" s="94"/>
      <c r="H24" s="94"/>
    </row>
    <row r="25" spans="2:8" ht="14.25" x14ac:dyDescent="0.2">
      <c r="B25" s="94">
        <v>24</v>
      </c>
      <c r="C25" s="94"/>
      <c r="D25" s="94"/>
      <c r="E25" s="99"/>
      <c r="F25" s="94"/>
      <c r="G25" s="94"/>
      <c r="H25" s="94"/>
    </row>
    <row r="26" spans="2:8" ht="14.25" x14ac:dyDescent="0.2">
      <c r="B26" s="94">
        <v>25</v>
      </c>
      <c r="C26" s="94"/>
      <c r="D26" s="94"/>
      <c r="E26" s="99"/>
      <c r="F26" s="94"/>
      <c r="G26" s="94"/>
      <c r="H26" s="94"/>
    </row>
    <row r="27" spans="2:8" ht="14.25" x14ac:dyDescent="0.3">
      <c r="B27" s="104"/>
    </row>
    <row r="28" spans="2:8" ht="14.25" x14ac:dyDescent="0.3">
      <c r="B28" s="104"/>
    </row>
    <row r="29" spans="2:8" ht="13.5" x14ac:dyDescent="0.2">
      <c r="B29" s="105"/>
    </row>
    <row r="30" spans="2:8" ht="13.5" x14ac:dyDescent="0.2">
      <c r="B30" s="105"/>
    </row>
    <row r="31" spans="2:8" ht="13.5" x14ac:dyDescent="0.2">
      <c r="B31" s="105"/>
    </row>
    <row r="32" spans="2:8" ht="13.5" x14ac:dyDescent="0.2">
      <c r="B32" s="105"/>
    </row>
    <row r="33" spans="2:2" ht="13.5" x14ac:dyDescent="0.2">
      <c r="B33" s="105"/>
    </row>
    <row r="34" spans="2:2" ht="13.5" x14ac:dyDescent="0.2">
      <c r="B34" s="105"/>
    </row>
    <row r="35" spans="2:2" ht="13.5" x14ac:dyDescent="0.2">
      <c r="B35" s="105"/>
    </row>
    <row r="36" spans="2:2" ht="13.5" x14ac:dyDescent="0.2">
      <c r="B36" s="105"/>
    </row>
    <row r="37" spans="2:2" ht="13.5" x14ac:dyDescent="0.2">
      <c r="B37" s="105"/>
    </row>
    <row r="38" spans="2:2" ht="13.5" x14ac:dyDescent="0.2">
      <c r="B38" s="105"/>
    </row>
    <row r="39" spans="2:2" ht="13.5" x14ac:dyDescent="0.2">
      <c r="B39" s="105"/>
    </row>
    <row r="40" spans="2:2" ht="13.5" x14ac:dyDescent="0.2">
      <c r="B40" s="105"/>
    </row>
    <row r="41" spans="2:2" ht="13.5" x14ac:dyDescent="0.2">
      <c r="B41" s="105"/>
    </row>
    <row r="42" spans="2:2" ht="13.5" x14ac:dyDescent="0.2">
      <c r="B42" s="105"/>
    </row>
    <row r="43" spans="2:2" ht="13.5" x14ac:dyDescent="0.2">
      <c r="B43" s="105"/>
    </row>
    <row r="44" spans="2:2" ht="13.5" x14ac:dyDescent="0.2">
      <c r="B44" s="105"/>
    </row>
    <row r="45" spans="2:2" ht="13.5" x14ac:dyDescent="0.2">
      <c r="B45" s="105"/>
    </row>
  </sheetData>
  <pageMargins left="0.75" right="0.75" top="1" bottom="1" header="0.5" footer="0.5"/>
  <pageSetup paperSize="9" scale="84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B1:L31"/>
  <sheetViews>
    <sheetView rightToLeft="1" zoomScaleNormal="100" workbookViewId="0">
      <selection activeCell="C3" sqref="C3"/>
    </sheetView>
  </sheetViews>
  <sheetFormatPr defaultRowHeight="12.75" x14ac:dyDescent="0.2"/>
  <cols>
    <col min="1" max="1" width="1.625" style="91" customWidth="1"/>
    <col min="2" max="2" width="6.375" style="91" customWidth="1"/>
    <col min="3" max="3" width="15.75" style="91" customWidth="1"/>
    <col min="4" max="4" width="12.5" style="91" customWidth="1"/>
    <col min="5" max="5" width="9" style="91" bestFit="1" customWidth="1"/>
    <col min="6" max="6" width="11.625" style="91" customWidth="1"/>
    <col min="7" max="7" width="9.375" style="91" customWidth="1"/>
    <col min="8" max="8" width="10" style="91" customWidth="1"/>
    <col min="9" max="9" width="9.75" style="91" customWidth="1"/>
    <col min="10" max="10" width="14.25" style="91" customWidth="1"/>
    <col min="11" max="11" width="15.375" style="91" customWidth="1"/>
    <col min="12" max="12" width="11.625" style="91" customWidth="1"/>
    <col min="13" max="16384" width="9" style="91"/>
  </cols>
  <sheetData>
    <row r="1" spans="2:12" s="92" customFormat="1" x14ac:dyDescent="0.2">
      <c r="B1" s="232" t="s">
        <v>93</v>
      </c>
      <c r="C1" s="234" t="s">
        <v>68</v>
      </c>
      <c r="D1" s="234" t="s">
        <v>72</v>
      </c>
      <c r="E1" s="235" t="s">
        <v>94</v>
      </c>
      <c r="F1" s="236"/>
      <c r="G1" s="235" t="s">
        <v>95</v>
      </c>
      <c r="H1" s="236"/>
      <c r="I1" s="235" t="s">
        <v>96</v>
      </c>
      <c r="J1" s="236"/>
      <c r="K1" s="232" t="s">
        <v>97</v>
      </c>
      <c r="L1" s="232" t="s">
        <v>79</v>
      </c>
    </row>
    <row r="2" spans="2:12" s="92" customFormat="1" ht="25.5" x14ac:dyDescent="0.2">
      <c r="B2" s="233"/>
      <c r="C2" s="234"/>
      <c r="D2" s="234"/>
      <c r="E2" s="114" t="s">
        <v>98</v>
      </c>
      <c r="F2" s="114" t="s">
        <v>99</v>
      </c>
      <c r="G2" s="114" t="s">
        <v>98</v>
      </c>
      <c r="H2" s="114" t="s">
        <v>99</v>
      </c>
      <c r="I2" s="114" t="s">
        <v>98</v>
      </c>
      <c r="J2" s="114" t="s">
        <v>99</v>
      </c>
      <c r="K2" s="233"/>
      <c r="L2" s="233"/>
    </row>
    <row r="3" spans="2:12" ht="15" x14ac:dyDescent="0.2">
      <c r="B3" s="115">
        <v>1</v>
      </c>
      <c r="C3" s="106"/>
      <c r="D3" s="116"/>
      <c r="E3" s="117"/>
      <c r="F3" s="117"/>
      <c r="G3" s="117"/>
      <c r="H3" s="117"/>
      <c r="I3" s="117"/>
      <c r="J3" s="117"/>
      <c r="K3" s="107">
        <f>J3+H3+F3</f>
        <v>0</v>
      </c>
      <c r="L3" s="108"/>
    </row>
    <row r="4" spans="2:12" ht="14.25" x14ac:dyDescent="0.2">
      <c r="B4" s="115">
        <v>2</v>
      </c>
      <c r="C4" s="94"/>
      <c r="D4" s="118"/>
      <c r="E4" s="118"/>
      <c r="F4" s="118"/>
      <c r="G4" s="118"/>
      <c r="H4" s="118"/>
      <c r="I4" s="118"/>
      <c r="J4" s="118"/>
      <c r="K4" s="107">
        <f t="shared" ref="K4:K31" si="0">J4+H4+F4</f>
        <v>0</v>
      </c>
      <c r="L4" s="99"/>
    </row>
    <row r="5" spans="2:12" ht="14.25" x14ac:dyDescent="0.2">
      <c r="B5" s="115">
        <v>3</v>
      </c>
      <c r="C5" s="94"/>
      <c r="D5" s="118"/>
      <c r="E5" s="118"/>
      <c r="F5" s="118"/>
      <c r="G5" s="118"/>
      <c r="H5" s="118"/>
      <c r="I5" s="118"/>
      <c r="J5" s="118"/>
      <c r="K5" s="107">
        <f t="shared" si="0"/>
        <v>0</v>
      </c>
      <c r="L5" s="99"/>
    </row>
    <row r="6" spans="2:12" ht="14.25" x14ac:dyDescent="0.2">
      <c r="B6" s="115">
        <v>4</v>
      </c>
      <c r="C6" s="94"/>
      <c r="D6" s="118"/>
      <c r="E6" s="118"/>
      <c r="F6" s="118"/>
      <c r="G6" s="118"/>
      <c r="H6" s="118"/>
      <c r="I6" s="118"/>
      <c r="J6" s="118"/>
      <c r="K6" s="107">
        <f t="shared" si="0"/>
        <v>0</v>
      </c>
      <c r="L6" s="99"/>
    </row>
    <row r="7" spans="2:12" ht="14.25" x14ac:dyDescent="0.2">
      <c r="B7" s="115">
        <v>5</v>
      </c>
      <c r="C7" s="94"/>
      <c r="D7" s="118"/>
      <c r="E7" s="118"/>
      <c r="F7" s="118"/>
      <c r="G7" s="118"/>
      <c r="H7" s="118"/>
      <c r="I7" s="118"/>
      <c r="J7" s="118"/>
      <c r="K7" s="107">
        <f t="shared" si="0"/>
        <v>0</v>
      </c>
      <c r="L7" s="99"/>
    </row>
    <row r="8" spans="2:12" ht="14.25" x14ac:dyDescent="0.2">
      <c r="B8" s="115">
        <v>6</v>
      </c>
      <c r="C8" s="94"/>
      <c r="D8" s="118"/>
      <c r="E8" s="118"/>
      <c r="F8" s="118"/>
      <c r="G8" s="118"/>
      <c r="H8" s="118"/>
      <c r="I8" s="118"/>
      <c r="J8" s="118"/>
      <c r="K8" s="107">
        <f t="shared" si="0"/>
        <v>0</v>
      </c>
      <c r="L8" s="99"/>
    </row>
    <row r="9" spans="2:12" ht="14.25" x14ac:dyDescent="0.2">
      <c r="B9" s="115">
        <v>7</v>
      </c>
      <c r="C9" s="94"/>
      <c r="D9" s="118"/>
      <c r="E9" s="118"/>
      <c r="F9" s="118"/>
      <c r="G9" s="118"/>
      <c r="H9" s="118"/>
      <c r="I9" s="118"/>
      <c r="J9" s="118"/>
      <c r="K9" s="107">
        <f t="shared" si="0"/>
        <v>0</v>
      </c>
      <c r="L9" s="99"/>
    </row>
    <row r="10" spans="2:12" ht="14.25" x14ac:dyDescent="0.2">
      <c r="B10" s="115">
        <v>8</v>
      </c>
      <c r="C10" s="94"/>
      <c r="D10" s="118"/>
      <c r="E10" s="118"/>
      <c r="F10" s="118"/>
      <c r="G10" s="118"/>
      <c r="H10" s="118"/>
      <c r="I10" s="118"/>
      <c r="J10" s="118"/>
      <c r="K10" s="107">
        <f t="shared" si="0"/>
        <v>0</v>
      </c>
      <c r="L10" s="99"/>
    </row>
    <row r="11" spans="2:12" ht="14.25" x14ac:dyDescent="0.2">
      <c r="B11" s="115">
        <v>9</v>
      </c>
      <c r="C11" s="94"/>
      <c r="D11" s="118"/>
      <c r="E11" s="118"/>
      <c r="F11" s="118"/>
      <c r="G11" s="118"/>
      <c r="H11" s="118"/>
      <c r="I11" s="118"/>
      <c r="J11" s="118"/>
      <c r="K11" s="107">
        <f t="shared" si="0"/>
        <v>0</v>
      </c>
      <c r="L11" s="99"/>
    </row>
    <row r="12" spans="2:12" ht="14.25" x14ac:dyDescent="0.2">
      <c r="B12" s="115">
        <v>10</v>
      </c>
      <c r="C12" s="94"/>
      <c r="D12" s="118"/>
      <c r="E12" s="118"/>
      <c r="F12" s="118"/>
      <c r="G12" s="118"/>
      <c r="H12" s="118"/>
      <c r="I12" s="118"/>
      <c r="J12" s="118"/>
      <c r="K12" s="107">
        <f t="shared" si="0"/>
        <v>0</v>
      </c>
      <c r="L12" s="99"/>
    </row>
    <row r="13" spans="2:12" ht="14.25" x14ac:dyDescent="0.2">
      <c r="B13" s="115">
        <v>11</v>
      </c>
      <c r="C13" s="94"/>
      <c r="D13" s="118"/>
      <c r="E13" s="118"/>
      <c r="F13" s="118"/>
      <c r="G13" s="118"/>
      <c r="H13" s="118"/>
      <c r="I13" s="118"/>
      <c r="J13" s="118"/>
      <c r="K13" s="107">
        <f t="shared" si="0"/>
        <v>0</v>
      </c>
      <c r="L13" s="99"/>
    </row>
    <row r="14" spans="2:12" ht="14.25" x14ac:dyDescent="0.2">
      <c r="B14" s="115">
        <v>12</v>
      </c>
      <c r="C14" s="94"/>
      <c r="D14" s="118"/>
      <c r="E14" s="118"/>
      <c r="F14" s="118"/>
      <c r="G14" s="118"/>
      <c r="H14" s="118"/>
      <c r="I14" s="118"/>
      <c r="J14" s="118"/>
      <c r="K14" s="107">
        <f t="shared" si="0"/>
        <v>0</v>
      </c>
      <c r="L14" s="99"/>
    </row>
    <row r="15" spans="2:12" ht="14.25" x14ac:dyDescent="0.2">
      <c r="B15" s="115">
        <v>13</v>
      </c>
      <c r="C15" s="94"/>
      <c r="D15" s="118"/>
      <c r="E15" s="118"/>
      <c r="F15" s="118"/>
      <c r="G15" s="118"/>
      <c r="H15" s="118"/>
      <c r="I15" s="118"/>
      <c r="J15" s="118"/>
      <c r="K15" s="107">
        <f t="shared" si="0"/>
        <v>0</v>
      </c>
      <c r="L15" s="99"/>
    </row>
    <row r="16" spans="2:12" ht="14.25" x14ac:dyDescent="0.2">
      <c r="B16" s="115">
        <v>14</v>
      </c>
      <c r="C16" s="94"/>
      <c r="D16" s="118"/>
      <c r="E16" s="118"/>
      <c r="F16" s="118"/>
      <c r="G16" s="118"/>
      <c r="H16" s="118"/>
      <c r="I16" s="118"/>
      <c r="J16" s="118"/>
      <c r="K16" s="107">
        <f t="shared" si="0"/>
        <v>0</v>
      </c>
      <c r="L16" s="99"/>
    </row>
    <row r="17" spans="2:12" ht="14.25" x14ac:dyDescent="0.2">
      <c r="B17" s="115">
        <v>15</v>
      </c>
      <c r="C17" s="94"/>
      <c r="D17" s="118"/>
      <c r="E17" s="118"/>
      <c r="F17" s="118"/>
      <c r="G17" s="118"/>
      <c r="H17" s="118"/>
      <c r="I17" s="118"/>
      <c r="J17" s="118"/>
      <c r="K17" s="107">
        <f t="shared" si="0"/>
        <v>0</v>
      </c>
      <c r="L17" s="99"/>
    </row>
    <row r="18" spans="2:12" ht="14.25" x14ac:dyDescent="0.2">
      <c r="B18" s="115">
        <v>16</v>
      </c>
      <c r="C18" s="94"/>
      <c r="D18" s="118"/>
      <c r="E18" s="118"/>
      <c r="F18" s="118"/>
      <c r="G18" s="118"/>
      <c r="H18" s="118"/>
      <c r="I18" s="118"/>
      <c r="J18" s="118"/>
      <c r="K18" s="107">
        <f t="shared" si="0"/>
        <v>0</v>
      </c>
      <c r="L18" s="99"/>
    </row>
    <row r="19" spans="2:12" ht="14.25" x14ac:dyDescent="0.2">
      <c r="B19" s="115">
        <v>17</v>
      </c>
      <c r="C19" s="94"/>
      <c r="D19" s="118"/>
      <c r="E19" s="118"/>
      <c r="F19" s="118"/>
      <c r="G19" s="118"/>
      <c r="H19" s="118"/>
      <c r="I19" s="118"/>
      <c r="J19" s="118"/>
      <c r="K19" s="107">
        <f t="shared" si="0"/>
        <v>0</v>
      </c>
      <c r="L19" s="99"/>
    </row>
    <row r="20" spans="2:12" ht="14.25" x14ac:dyDescent="0.2">
      <c r="B20" s="115">
        <v>18</v>
      </c>
      <c r="C20" s="94"/>
      <c r="D20" s="118"/>
      <c r="E20" s="118"/>
      <c r="F20" s="118"/>
      <c r="G20" s="118"/>
      <c r="H20" s="118"/>
      <c r="I20" s="118"/>
      <c r="J20" s="118"/>
      <c r="K20" s="107">
        <f t="shared" si="0"/>
        <v>0</v>
      </c>
      <c r="L20" s="99"/>
    </row>
    <row r="21" spans="2:12" ht="14.25" x14ac:dyDescent="0.2">
      <c r="B21" s="115">
        <v>19</v>
      </c>
      <c r="C21" s="94"/>
      <c r="D21" s="118"/>
      <c r="E21" s="118"/>
      <c r="F21" s="118"/>
      <c r="G21" s="118"/>
      <c r="H21" s="118"/>
      <c r="I21" s="118"/>
      <c r="J21" s="118"/>
      <c r="K21" s="107">
        <f t="shared" si="0"/>
        <v>0</v>
      </c>
      <c r="L21" s="99"/>
    </row>
    <row r="22" spans="2:12" ht="14.25" x14ac:dyDescent="0.2">
      <c r="B22" s="115">
        <v>20</v>
      </c>
      <c r="C22" s="94"/>
      <c r="D22" s="118"/>
      <c r="E22" s="118"/>
      <c r="F22" s="118"/>
      <c r="G22" s="118"/>
      <c r="H22" s="118"/>
      <c r="I22" s="118"/>
      <c r="J22" s="118"/>
      <c r="K22" s="107">
        <f t="shared" si="0"/>
        <v>0</v>
      </c>
      <c r="L22" s="99"/>
    </row>
    <row r="23" spans="2:12" ht="14.25" x14ac:dyDescent="0.2">
      <c r="B23" s="115">
        <v>21</v>
      </c>
      <c r="C23" s="94"/>
      <c r="D23" s="118"/>
      <c r="E23" s="118"/>
      <c r="F23" s="118"/>
      <c r="G23" s="118"/>
      <c r="H23" s="118"/>
      <c r="I23" s="118"/>
      <c r="J23" s="118"/>
      <c r="K23" s="107">
        <f t="shared" si="0"/>
        <v>0</v>
      </c>
      <c r="L23" s="99"/>
    </row>
    <row r="24" spans="2:12" ht="14.25" x14ac:dyDescent="0.2">
      <c r="B24" s="115">
        <v>22</v>
      </c>
      <c r="C24" s="94"/>
      <c r="D24" s="118"/>
      <c r="E24" s="118"/>
      <c r="F24" s="118"/>
      <c r="G24" s="118"/>
      <c r="H24" s="118"/>
      <c r="I24" s="118"/>
      <c r="J24" s="118"/>
      <c r="K24" s="107">
        <f t="shared" si="0"/>
        <v>0</v>
      </c>
      <c r="L24" s="99"/>
    </row>
    <row r="25" spans="2:12" ht="14.25" x14ac:dyDescent="0.2">
      <c r="B25" s="115">
        <v>23</v>
      </c>
      <c r="C25" s="94"/>
      <c r="D25" s="118"/>
      <c r="E25" s="118"/>
      <c r="F25" s="118"/>
      <c r="G25" s="118"/>
      <c r="H25" s="118"/>
      <c r="I25" s="118"/>
      <c r="J25" s="118"/>
      <c r="K25" s="107">
        <f t="shared" si="0"/>
        <v>0</v>
      </c>
      <c r="L25" s="99"/>
    </row>
    <row r="26" spans="2:12" ht="14.25" x14ac:dyDescent="0.2">
      <c r="B26" s="115">
        <v>24</v>
      </c>
      <c r="C26" s="94"/>
      <c r="D26" s="118"/>
      <c r="E26" s="118"/>
      <c r="F26" s="118"/>
      <c r="G26" s="118"/>
      <c r="H26" s="118"/>
      <c r="I26" s="118"/>
      <c r="J26" s="118"/>
      <c r="K26" s="107">
        <f t="shared" si="0"/>
        <v>0</v>
      </c>
      <c r="L26" s="99"/>
    </row>
    <row r="27" spans="2:12" ht="14.25" x14ac:dyDescent="0.2">
      <c r="B27" s="115">
        <v>25</v>
      </c>
      <c r="C27" s="94"/>
      <c r="D27" s="118"/>
      <c r="E27" s="118"/>
      <c r="F27" s="118"/>
      <c r="G27" s="118"/>
      <c r="H27" s="118"/>
      <c r="I27" s="118"/>
      <c r="J27" s="118"/>
      <c r="K27" s="107">
        <f t="shared" si="0"/>
        <v>0</v>
      </c>
      <c r="L27" s="99"/>
    </row>
    <row r="28" spans="2:12" ht="14.25" x14ac:dyDescent="0.2">
      <c r="B28" s="115">
        <v>26</v>
      </c>
      <c r="C28" s="94"/>
      <c r="D28" s="118"/>
      <c r="E28" s="118"/>
      <c r="F28" s="118"/>
      <c r="G28" s="118"/>
      <c r="H28" s="118"/>
      <c r="I28" s="118"/>
      <c r="J28" s="118"/>
      <c r="K28" s="107">
        <f t="shared" si="0"/>
        <v>0</v>
      </c>
      <c r="L28" s="99"/>
    </row>
    <row r="29" spans="2:12" ht="14.25" x14ac:dyDescent="0.2">
      <c r="B29" s="115">
        <v>27</v>
      </c>
      <c r="C29" s="94"/>
      <c r="D29" s="118"/>
      <c r="E29" s="118"/>
      <c r="F29" s="118"/>
      <c r="G29" s="118"/>
      <c r="H29" s="118"/>
      <c r="I29" s="118"/>
      <c r="J29" s="118"/>
      <c r="K29" s="107">
        <f t="shared" si="0"/>
        <v>0</v>
      </c>
      <c r="L29" s="99"/>
    </row>
    <row r="30" spans="2:12" ht="14.25" x14ac:dyDescent="0.2">
      <c r="B30" s="115">
        <v>28</v>
      </c>
      <c r="C30" s="94"/>
      <c r="D30" s="118"/>
      <c r="E30" s="118"/>
      <c r="F30" s="118"/>
      <c r="G30" s="118"/>
      <c r="H30" s="118"/>
      <c r="I30" s="118"/>
      <c r="J30" s="118"/>
      <c r="K30" s="107">
        <f t="shared" si="0"/>
        <v>0</v>
      </c>
      <c r="L30" s="99"/>
    </row>
    <row r="31" spans="2:12" ht="14.25" x14ac:dyDescent="0.2">
      <c r="B31" s="115">
        <v>29</v>
      </c>
      <c r="C31" s="94"/>
      <c r="D31" s="118"/>
      <c r="E31" s="118"/>
      <c r="F31" s="118"/>
      <c r="G31" s="118"/>
      <c r="H31" s="118"/>
      <c r="I31" s="118"/>
      <c r="J31" s="118"/>
      <c r="K31" s="107">
        <f t="shared" si="0"/>
        <v>0</v>
      </c>
      <c r="L31" s="99"/>
    </row>
  </sheetData>
  <mergeCells count="8">
    <mergeCell ref="K1:K2"/>
    <mergeCell ref="L1:L2"/>
    <mergeCell ref="B1:B2"/>
    <mergeCell ref="C1:C2"/>
    <mergeCell ref="D1:D2"/>
    <mergeCell ref="E1:F1"/>
    <mergeCell ref="G1:H1"/>
    <mergeCell ref="I1:J1"/>
  </mergeCells>
  <pageMargins left="0.7" right="0.7" top="0.75" bottom="0.75" header="0.3" footer="0.3"/>
  <pageSetup paperSize="9" scale="9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PublishStartDate xmlns="7c9e7d92-4d2e-4d6f-8ea5-12e4091e13b4" xsi:nil="true"/>
    <OrderIndex xmlns="7c9e7d92-4d2e-4d6f-8ea5-12e4091e13b4">2</OrderIndex>
    <Description xmlns="7c9e7d92-4d2e-4d6f-8ea5-12e4091e13b4"/>
    <ToPublish xmlns="7c9e7d92-4d2e-4d6f-8ea5-12e4091e13b4">true</ToPublish>
    <PublishEndDate xmlns="7c9e7d92-4d2e-4d6f-8ea5-12e4091e13b4" xsi:nil="true"/>
    <FileGroup xmlns="7c9e7d92-4d2e-4d6f-8ea5-12e4091e13b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קבצים להורדה" ma:contentTypeID="0x0101009B062CC07971A94494097F37B7CF51C70073D90BEFD4AAD3478D802B7FD2C15ACE" ma:contentTypeVersion="13" ma:contentTypeDescription="" ma:contentTypeScope="" ma:versionID="f0aeed38f181ddea05cafba8a5bae5f8">
  <xsd:schema xmlns:xsd="http://www.w3.org/2001/XMLSchema" xmlns:p="http://schemas.microsoft.com/office/2006/metadata/properties" xmlns:ns2="7c9e7d92-4d2e-4d6f-8ea5-12e4091e13b4" targetNamespace="http://schemas.microsoft.com/office/2006/metadata/properties" ma:root="true" ma:fieldsID="e5c9ff000327c0f228d934ef27bfe234" ns2:_="">
    <xsd:import namespace="7c9e7d92-4d2e-4d6f-8ea5-12e4091e13b4"/>
    <xsd:element name="properties">
      <xsd:complexType>
        <xsd:sequence>
          <xsd:element name="documentManagement">
            <xsd:complexType>
              <xsd:all>
                <xsd:element ref="ns2:Description"/>
                <xsd:element ref="ns2:FileGroup" minOccurs="0"/>
                <xsd:element ref="ns2:ToPublish" minOccurs="0"/>
                <xsd:element ref="ns2:PublishStartDate" minOccurs="0"/>
                <xsd:element ref="ns2:PublishEndDate" minOccurs="0"/>
                <xsd:element ref="ns2:OrderIndex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7c9e7d92-4d2e-4d6f-8ea5-12e4091e13b4" elementFormDefault="qualified">
    <xsd:import namespace="http://schemas.microsoft.com/office/2006/documentManagement/types"/>
    <xsd:element name="Description" ma:index="2" ma:displayName="תאור" ma:internalName="Description">
      <xsd:simpleType>
        <xsd:restriction base="dms:Note"/>
      </xsd:simpleType>
    </xsd:element>
    <xsd:element name="FileGroup" ma:index="3" nillable="true" ma:displayName="נושא המסמך" ma:list="{1d967b34-d578-438a-8871-0342ca02cdc7}" ma:internalName="FileGroup" ma:showField="Title" ma:web="7c9e7d92-4d2e-4d6f-8ea5-12e4091e13b4">
      <xsd:simpleType>
        <xsd:restriction base="dms:Lookup"/>
      </xsd:simpleType>
    </xsd:element>
    <xsd:element name="ToPublish" ma:index="4" nillable="true" ma:displayName="לפרסום" ma:default="1" ma:internalName="ToPublish">
      <xsd:simpleType>
        <xsd:restriction base="dms:Boolean"/>
      </xsd:simpleType>
    </xsd:element>
    <xsd:element name="PublishStartDate" ma:index="5" nillable="true" ma:displayName="תאריך תחילת פרסום" ma:format="DateTime" ma:internalName="PublishStartDate">
      <xsd:simpleType>
        <xsd:restriction base="dms:DateTime"/>
      </xsd:simpleType>
    </xsd:element>
    <xsd:element name="PublishEndDate" ma:index="6" nillable="true" ma:displayName="תאריך סיום פרסום" ma:format="DateTime" ma:internalName="PublishEndDate">
      <xsd:simpleType>
        <xsd:restriction base="dms:DateTime"/>
      </xsd:simpleType>
    </xsd:element>
    <xsd:element name="OrderIndex" ma:index="7" ma:displayName="סדר הצגה" ma:internalName="OrderIndex" ma:percentage="FALSE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C03812-74E1-4B99-8DEA-AA861CE8AB5B}"/>
</file>

<file path=customXml/itemProps2.xml><?xml version="1.0" encoding="utf-8"?>
<ds:datastoreItem xmlns:ds="http://schemas.openxmlformats.org/officeDocument/2006/customXml" ds:itemID="{C36FB5B8-6146-42CA-A758-0E5C703D21CB}"/>
</file>

<file path=customXml/itemProps3.xml><?xml version="1.0" encoding="utf-8"?>
<ds:datastoreItem xmlns:ds="http://schemas.openxmlformats.org/officeDocument/2006/customXml" ds:itemID="{D2348AC5-1BA1-4694-B311-A40CE4807C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8</vt:i4>
      </vt:variant>
      <vt:variant>
        <vt:lpstr>טווחים בעלי שם</vt:lpstr>
      </vt:variant>
      <vt:variant>
        <vt:i4>4</vt:i4>
      </vt:variant>
    </vt:vector>
  </HeadingPairs>
  <TitlesOfParts>
    <vt:vector size="12" baseType="lpstr">
      <vt:lpstr>רפת חריגים </vt:lpstr>
      <vt:lpstr>רפת אסורים</vt:lpstr>
      <vt:lpstr>סימולאטור רפת</vt:lpstr>
      <vt:lpstr>טופס הודעת חיוב</vt:lpstr>
      <vt:lpstr>דיווח דיגומים</vt:lpstr>
      <vt:lpstr>דיווח חריגים</vt:lpstr>
      <vt:lpstr>תוצאות דיגום אסורים</vt:lpstr>
      <vt:lpstr>דיווח כספי שנתי</vt:lpstr>
      <vt:lpstr>'טופס הודעת חיוב'!WPrint_Area_W</vt:lpstr>
      <vt:lpstr>'סימולאטור רפת'!WPrint_Area_W</vt:lpstr>
      <vt:lpstr>'רפת חריגים '!WPrint_Area_W</vt:lpstr>
      <vt:lpstr>'דיווח דיגומים'!WPrint_TitlesW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סימולאטור רפתות למועצות אזוריות – 2016</dc:title>
  <dc:creator>Yonil</dc:creator>
  <cp:lastModifiedBy>Levi Yoni</cp:lastModifiedBy>
  <cp:lastPrinted>2015-12-21T07:16:49Z</cp:lastPrinted>
  <dcterms:created xsi:type="dcterms:W3CDTF">2011-12-12T08:29:39Z</dcterms:created>
  <dcterms:modified xsi:type="dcterms:W3CDTF">2016-01-25T06:11:41Z</dcterms:modified>
  <cp:contentType>קבצים להורדה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0x0101009B062CC07971A94494097F37B7CF51C70073D90BEFD4AAD3478D802B7FD2C15ACE</vt:lpwstr>
  </property>
</Properties>
</file>