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32760" yWindow="1440" windowWidth="15480" windowHeight="9165" tabRatio="590" activeTab="2"/>
  </bookViews>
  <sheets>
    <sheet name="ריכוז מנהלים" sheetId="5" r:id="rId1"/>
    <sheet name="ריכוז מחלקות" sheetId="6" r:id="rId2"/>
    <sheet name="ספר תקציב" sheetId="4" r:id="rId3"/>
  </sheets>
  <definedNames>
    <definedName name="_xlnm._FilterDatabase" localSheetId="2" hidden="1">'ספר תקציב'!$F$6:$M$573</definedName>
    <definedName name="_xlnm._FilterDatabase" localSheetId="1" hidden="1">'ריכוז מחלקות'!$F$6:$M$52</definedName>
    <definedName name="_xlnm._FilterDatabase" localSheetId="0" hidden="1">'ריכוז מנהלים'!$F$6:$M$18</definedName>
    <definedName name="_xlnm.Print_Area" localSheetId="2">'ספר תקציב'!$F$6:$Y$573</definedName>
    <definedName name="_xlnm.Print_Area" localSheetId="1">'ריכוז מחלקות'!$F$6:$Y$52</definedName>
    <definedName name="_xlnm.Print_Area" localSheetId="0">'ריכוז מנהלים'!$F$6:$Y$18</definedName>
    <definedName name="_xlnm.Print_Titles" localSheetId="2">'ספר תקציב'!$6:$8</definedName>
    <definedName name="_xlnm.Print_Titles" localSheetId="1">'ריכוז מחלקות'!$6:$8</definedName>
    <definedName name="_xlnm.Print_Titles" localSheetId="0">'ריכוז מנהלים'!$6:$8</definedName>
  </definedNames>
  <calcPr calcId="191029"/>
</workbook>
</file>

<file path=xl/calcChain.xml><?xml version="1.0" encoding="utf-8"?>
<calcChain xmlns="http://schemas.openxmlformats.org/spreadsheetml/2006/main">
  <c r="J562" i="4" l="1"/>
  <c r="K562" i="4"/>
  <c r="K49" i="6" s="1"/>
  <c r="M562" i="4"/>
  <c r="P562" i="4"/>
  <c r="Q562" i="4"/>
  <c r="Q49" i="6" s="1"/>
  <c r="S562" i="4"/>
  <c r="S49" i="6"/>
  <c r="V562" i="4"/>
  <c r="V49" i="6" s="1"/>
  <c r="W562" i="4"/>
  <c r="O560" i="4"/>
  <c r="N561" i="4"/>
  <c r="O561" i="4" s="1"/>
  <c r="N560" i="4"/>
  <c r="L561" i="4"/>
  <c r="L560" i="4"/>
  <c r="J9" i="6"/>
  <c r="Q9" i="6"/>
  <c r="W14" i="6"/>
  <c r="V19" i="6"/>
  <c r="S28" i="6"/>
  <c r="P31" i="6"/>
  <c r="U37" i="6"/>
  <c r="J45" i="6"/>
  <c r="J49" i="6"/>
  <c r="M49" i="6"/>
  <c r="P49" i="6"/>
  <c r="W49" i="6"/>
  <c r="H36" i="6"/>
  <c r="AA318" i="6"/>
  <c r="AA317" i="6"/>
  <c r="AA316" i="6"/>
  <c r="AA315" i="6"/>
  <c r="AA314" i="6"/>
  <c r="AA313" i="6"/>
  <c r="AA312" i="6"/>
  <c r="AA311" i="6"/>
  <c r="AA310" i="6"/>
  <c r="AA309" i="6"/>
  <c r="AA308" i="6"/>
  <c r="AA307" i="6"/>
  <c r="AA306" i="6"/>
  <c r="AA305" i="6"/>
  <c r="AA304" i="6"/>
  <c r="AA303" i="6"/>
  <c r="AA302" i="6"/>
  <c r="AA301" i="6"/>
  <c r="AA300" i="6"/>
  <c r="AA299" i="6"/>
  <c r="AA298" i="6"/>
  <c r="AA297" i="6"/>
  <c r="AA296" i="6"/>
  <c r="AA295" i="6"/>
  <c r="AA294" i="6"/>
  <c r="AA293" i="6"/>
  <c r="AA292" i="6"/>
  <c r="AA291" i="6"/>
  <c r="AA290" i="6"/>
  <c r="AA289" i="6"/>
  <c r="AA288" i="6"/>
  <c r="AA287" i="6"/>
  <c r="AA286" i="6"/>
  <c r="AA285" i="6"/>
  <c r="AA284" i="6"/>
  <c r="AA283" i="6"/>
  <c r="AA282" i="6"/>
  <c r="AA281" i="6"/>
  <c r="AA280" i="6"/>
  <c r="AA279" i="6"/>
  <c r="AA278" i="6"/>
  <c r="AA277" i="6"/>
  <c r="AA276" i="6"/>
  <c r="AA275" i="6"/>
  <c r="AA274" i="6"/>
  <c r="AA273" i="6"/>
  <c r="AA272" i="6"/>
  <c r="AA271" i="6"/>
  <c r="AA270" i="6"/>
  <c r="AA269" i="6"/>
  <c r="AA268" i="6"/>
  <c r="AA267" i="6"/>
  <c r="AA266" i="6"/>
  <c r="AA265" i="6"/>
  <c r="AA264" i="6"/>
  <c r="AA263" i="6"/>
  <c r="AA262" i="6"/>
  <c r="AA261" i="6"/>
  <c r="AA260" i="6"/>
  <c r="AA259" i="6"/>
  <c r="AA258" i="6"/>
  <c r="AA257" i="6"/>
  <c r="AA256" i="6"/>
  <c r="AA255" i="6"/>
  <c r="AA254" i="6"/>
  <c r="AA253" i="6"/>
  <c r="AA252" i="6"/>
  <c r="AA251" i="6"/>
  <c r="AA250" i="6"/>
  <c r="AA249" i="6"/>
  <c r="AA248" i="6"/>
  <c r="AA247" i="6"/>
  <c r="AA246" i="6"/>
  <c r="AA245" i="6"/>
  <c r="AA244" i="6"/>
  <c r="AA243" i="6"/>
  <c r="AA242" i="6"/>
  <c r="AA241" i="6"/>
  <c r="AA240" i="6"/>
  <c r="AA239" i="6"/>
  <c r="AA238" i="6"/>
  <c r="AA237" i="6"/>
  <c r="AA236" i="6"/>
  <c r="AA235" i="6"/>
  <c r="AA234" i="6"/>
  <c r="AA233" i="6"/>
  <c r="AA232" i="6"/>
  <c r="AA231" i="6"/>
  <c r="AA230" i="6"/>
  <c r="AA229" i="6"/>
  <c r="AA228" i="6"/>
  <c r="AA227" i="6"/>
  <c r="AA226" i="6"/>
  <c r="AA225" i="6"/>
  <c r="AA224" i="6"/>
  <c r="AA223" i="6"/>
  <c r="AA222" i="6"/>
  <c r="AA221" i="6"/>
  <c r="AA220" i="6"/>
  <c r="AA219" i="6"/>
  <c r="AA218" i="6"/>
  <c r="AA217" i="6"/>
  <c r="AA216" i="6"/>
  <c r="AA215" i="6"/>
  <c r="AA214" i="6"/>
  <c r="AA213" i="6"/>
  <c r="AA212" i="6"/>
  <c r="AA211" i="6"/>
  <c r="AA210" i="6"/>
  <c r="AA209" i="6"/>
  <c r="AA208" i="6"/>
  <c r="AA207" i="6"/>
  <c r="AA206" i="6"/>
  <c r="AA205" i="6"/>
  <c r="AA204" i="6"/>
  <c r="AA203" i="6"/>
  <c r="AA202" i="6"/>
  <c r="AA201" i="6"/>
  <c r="AA200" i="6"/>
  <c r="AA199" i="6"/>
  <c r="AA198" i="6"/>
  <c r="AA197" i="6"/>
  <c r="AA196" i="6"/>
  <c r="AA195" i="6"/>
  <c r="AA194" i="6"/>
  <c r="AA193" i="6"/>
  <c r="AA192" i="6"/>
  <c r="AA191" i="6"/>
  <c r="AA190" i="6"/>
  <c r="AA189" i="6"/>
  <c r="AA188" i="6"/>
  <c r="AA187" i="6"/>
  <c r="AA186" i="6"/>
  <c r="AA185" i="6"/>
  <c r="AA184" i="6"/>
  <c r="AA183" i="6"/>
  <c r="AA182" i="6"/>
  <c r="AA181" i="6"/>
  <c r="AA180" i="6"/>
  <c r="AA179" i="6"/>
  <c r="AA178" i="6"/>
  <c r="AA177" i="6"/>
  <c r="AA176" i="6"/>
  <c r="AA175" i="6"/>
  <c r="AA174" i="6"/>
  <c r="AA173" i="6"/>
  <c r="AA172" i="6"/>
  <c r="AA171" i="6"/>
  <c r="AA170" i="6"/>
  <c r="AA169" i="6"/>
  <c r="AA168" i="6"/>
  <c r="AA167" i="6"/>
  <c r="AA166" i="6"/>
  <c r="AA165" i="6"/>
  <c r="AA164" i="6"/>
  <c r="AA163" i="6"/>
  <c r="AA162" i="6"/>
  <c r="AA161" i="6"/>
  <c r="AA160" i="6"/>
  <c r="AA159" i="6"/>
  <c r="AA158" i="6"/>
  <c r="AA157" i="6"/>
  <c r="AA156" i="6"/>
  <c r="AA155" i="6"/>
  <c r="AA154" i="6"/>
  <c r="AA153" i="6"/>
  <c r="AA152" i="6"/>
  <c r="AA151" i="6"/>
  <c r="AA150" i="6"/>
  <c r="AA149" i="6"/>
  <c r="AA148" i="6"/>
  <c r="AA147" i="6"/>
  <c r="AA146" i="6"/>
  <c r="AA145" i="6"/>
  <c r="AA144" i="6"/>
  <c r="AA143" i="6"/>
  <c r="AA142" i="6"/>
  <c r="AA141" i="6"/>
  <c r="AA140" i="6"/>
  <c r="AA139" i="6"/>
  <c r="AA138" i="6"/>
  <c r="AA137" i="6"/>
  <c r="AA136" i="6"/>
  <c r="AA135" i="6"/>
  <c r="AA134" i="6"/>
  <c r="AA133" i="6"/>
  <c r="AA132" i="6"/>
  <c r="AA131" i="6"/>
  <c r="AA130" i="6"/>
  <c r="AA129" i="6"/>
  <c r="AA128" i="6"/>
  <c r="AA127" i="6"/>
  <c r="AA126" i="6"/>
  <c r="AA125" i="6"/>
  <c r="AA124" i="6"/>
  <c r="AA123" i="6"/>
  <c r="AA122" i="6"/>
  <c r="AA121" i="6"/>
  <c r="AA120" i="6"/>
  <c r="AA119" i="6"/>
  <c r="AA118" i="6"/>
  <c r="AA117" i="6"/>
  <c r="AA116" i="6"/>
  <c r="AA115" i="6"/>
  <c r="AA114" i="6"/>
  <c r="AA113" i="6"/>
  <c r="AA112" i="6"/>
  <c r="AA111" i="6"/>
  <c r="AA110" i="6"/>
  <c r="AA109" i="6"/>
  <c r="AA108" i="6"/>
  <c r="AA107" i="6"/>
  <c r="AA106" i="6"/>
  <c r="AA105" i="6"/>
  <c r="AA104" i="6"/>
  <c r="AA103" i="6"/>
  <c r="AA102" i="6"/>
  <c r="AA101" i="6"/>
  <c r="AA100" i="6"/>
  <c r="AA99" i="6"/>
  <c r="AA98" i="6"/>
  <c r="AA97" i="6"/>
  <c r="AA96" i="6"/>
  <c r="AA95" i="6"/>
  <c r="AA94" i="6"/>
  <c r="AA93" i="6"/>
  <c r="AA92" i="6"/>
  <c r="AA91" i="6"/>
  <c r="AA90" i="6"/>
  <c r="AA89" i="6"/>
  <c r="AA88" i="6"/>
  <c r="AA87" i="6"/>
  <c r="AA86" i="6"/>
  <c r="AA85" i="6"/>
  <c r="AA84" i="6"/>
  <c r="AA83" i="6"/>
  <c r="AA82" i="6"/>
  <c r="AA81" i="6"/>
  <c r="AA80" i="6"/>
  <c r="AA79" i="6"/>
  <c r="AA78" i="6"/>
  <c r="AA77" i="6"/>
  <c r="AA76" i="6"/>
  <c r="AA75" i="6"/>
  <c r="AA74" i="6"/>
  <c r="AA73" i="6"/>
  <c r="AA72" i="6"/>
  <c r="AA71" i="6"/>
  <c r="AA70" i="6"/>
  <c r="AA69" i="6"/>
  <c r="AA68" i="6"/>
  <c r="AA67" i="6"/>
  <c r="AA66" i="6"/>
  <c r="AA65" i="6"/>
  <c r="AA64" i="6"/>
  <c r="AA63" i="6"/>
  <c r="AA62" i="6"/>
  <c r="AA61" i="6"/>
  <c r="AA60" i="6"/>
  <c r="AA59" i="6"/>
  <c r="AA57" i="6"/>
  <c r="AA55" i="6"/>
  <c r="AA53" i="6"/>
  <c r="Y51" i="6"/>
  <c r="Y49" i="6"/>
  <c r="Y48" i="6"/>
  <c r="Y47" i="6"/>
  <c r="Y45" i="6"/>
  <c r="Y39" i="6"/>
  <c r="Y38" i="6"/>
  <c r="Y37" i="6"/>
  <c r="Y34" i="6"/>
  <c r="Y33" i="6"/>
  <c r="Y32" i="6"/>
  <c r="Y31" i="6"/>
  <c r="Y30" i="6"/>
  <c r="Y29" i="6"/>
  <c r="Y28" i="6"/>
  <c r="Y27" i="6"/>
  <c r="Y23" i="6"/>
  <c r="Y22" i="6"/>
  <c r="Y21" i="6"/>
  <c r="Y20" i="6"/>
  <c r="Y19" i="6"/>
  <c r="Y16" i="6"/>
  <c r="Y14" i="6"/>
  <c r="Y13" i="6"/>
  <c r="Y12" i="6"/>
  <c r="Y11" i="6"/>
  <c r="Y10" i="6"/>
  <c r="Y9" i="6"/>
  <c r="H526" i="4"/>
  <c r="T125" i="4"/>
  <c r="X125" i="4" s="1"/>
  <c r="AB125" i="4" s="1"/>
  <c r="R125" i="4"/>
  <c r="AA125" i="4" s="1"/>
  <c r="H126" i="4"/>
  <c r="H17" i="6" s="1"/>
  <c r="L125" i="4"/>
  <c r="N541" i="4"/>
  <c r="N68" i="4"/>
  <c r="N469" i="4"/>
  <c r="F469" i="4"/>
  <c r="F470" i="4" s="1"/>
  <c r="J405" i="4"/>
  <c r="J35" i="6" s="1"/>
  <c r="M405" i="4"/>
  <c r="M35" i="6" s="1"/>
  <c r="P405" i="4"/>
  <c r="P35" i="6" s="1"/>
  <c r="S405" i="4"/>
  <c r="S35" i="6" s="1"/>
  <c r="V405" i="4"/>
  <c r="V35" i="6" s="1"/>
  <c r="W405" i="4"/>
  <c r="W35" i="6" s="1"/>
  <c r="O404" i="4"/>
  <c r="N404" i="4"/>
  <c r="H405" i="4"/>
  <c r="H35" i="6" s="1"/>
  <c r="N62" i="4"/>
  <c r="N507" i="4"/>
  <c r="O507" i="4" s="1"/>
  <c r="N514" i="4"/>
  <c r="T514" i="4"/>
  <c r="AB514" i="4" s="1"/>
  <c r="N432" i="4"/>
  <c r="N423" i="4"/>
  <c r="T423" i="4" s="1"/>
  <c r="V423" i="4" s="1"/>
  <c r="N415" i="4"/>
  <c r="R415" i="4" s="1"/>
  <c r="AA415" i="4" s="1"/>
  <c r="Q273" i="4"/>
  <c r="AA273" i="4" s="1"/>
  <c r="P273" i="4"/>
  <c r="N183" i="4"/>
  <c r="R183" i="4" s="1"/>
  <c r="N67" i="4"/>
  <c r="N66" i="4"/>
  <c r="N65" i="4"/>
  <c r="N61" i="4"/>
  <c r="N57" i="4"/>
  <c r="N58" i="4"/>
  <c r="T58" i="4" s="1"/>
  <c r="X58" i="4" s="1"/>
  <c r="N56" i="4"/>
  <c r="R56" i="4" s="1"/>
  <c r="N59" i="4"/>
  <c r="N24" i="4"/>
  <c r="N214" i="4"/>
  <c r="R214" i="4" s="1"/>
  <c r="N285" i="4"/>
  <c r="Q285" i="4"/>
  <c r="AA16" i="4"/>
  <c r="AB16" i="4"/>
  <c r="AA17" i="4"/>
  <c r="AB17" i="4"/>
  <c r="AA33" i="4"/>
  <c r="AB33" i="4"/>
  <c r="AA40" i="4"/>
  <c r="AB40" i="4"/>
  <c r="AA41" i="4"/>
  <c r="AB41" i="4"/>
  <c r="AA55" i="4"/>
  <c r="AA82" i="4"/>
  <c r="AB82" i="4"/>
  <c r="AA93" i="4"/>
  <c r="AB93" i="4"/>
  <c r="AA104" i="4"/>
  <c r="AB104" i="4"/>
  <c r="AA105" i="4"/>
  <c r="AB105" i="4"/>
  <c r="AA106" i="4"/>
  <c r="AB106" i="4"/>
  <c r="AA112" i="4"/>
  <c r="AB112" i="4"/>
  <c r="AA127" i="4"/>
  <c r="AB127" i="4"/>
  <c r="AA137" i="4"/>
  <c r="AB137" i="4"/>
  <c r="AB144" i="4"/>
  <c r="AA146" i="4"/>
  <c r="AB146" i="4"/>
  <c r="AA149" i="4"/>
  <c r="AB149" i="4"/>
  <c r="AA154" i="4"/>
  <c r="AB154" i="4"/>
  <c r="AA162" i="4"/>
  <c r="AB162" i="4"/>
  <c r="AB178" i="4"/>
  <c r="AA180" i="4"/>
  <c r="AB180" i="4"/>
  <c r="AB194" i="4"/>
  <c r="AA197" i="4"/>
  <c r="AB197" i="4"/>
  <c r="AA199" i="4"/>
  <c r="AA202" i="4"/>
  <c r="AB202" i="4"/>
  <c r="AA203" i="4"/>
  <c r="AB203" i="4"/>
  <c r="AA212" i="4"/>
  <c r="AB212" i="4"/>
  <c r="AA213" i="4"/>
  <c r="AB213" i="4"/>
  <c r="AA215" i="4"/>
  <c r="AA249" i="4"/>
  <c r="AB249" i="4"/>
  <c r="AA250" i="4"/>
  <c r="AB250" i="4"/>
  <c r="AA262" i="4"/>
  <c r="AB262" i="4"/>
  <c r="AA263" i="4"/>
  <c r="AB263" i="4"/>
  <c r="AA268" i="4"/>
  <c r="AA305" i="4"/>
  <c r="AB305" i="4"/>
  <c r="AA317" i="4"/>
  <c r="AB317" i="4"/>
  <c r="AA318" i="4"/>
  <c r="AB318" i="4"/>
  <c r="AB353" i="4"/>
  <c r="AA361" i="4"/>
  <c r="AB361" i="4"/>
  <c r="AA362" i="4"/>
  <c r="AB362" i="4"/>
  <c r="AA378" i="4"/>
  <c r="AB378" i="4"/>
  <c r="AA383" i="4"/>
  <c r="AB383" i="4"/>
  <c r="AA384" i="4"/>
  <c r="AB384" i="4"/>
  <c r="AA393" i="4"/>
  <c r="AA406" i="4"/>
  <c r="AB406" i="4"/>
  <c r="AA407" i="4"/>
  <c r="AB407" i="4"/>
  <c r="AA417" i="4"/>
  <c r="AB417" i="4"/>
  <c r="AA419" i="4"/>
  <c r="AA421" i="4"/>
  <c r="AB421" i="4"/>
  <c r="AA434" i="4"/>
  <c r="AB434" i="4"/>
  <c r="AA435" i="4"/>
  <c r="AB435" i="4"/>
  <c r="AA445" i="4"/>
  <c r="AB445" i="4"/>
  <c r="AA446" i="4"/>
  <c r="AB446" i="4"/>
  <c r="AA454" i="4"/>
  <c r="AB454" i="4"/>
  <c r="AA466" i="4"/>
  <c r="AB466" i="4"/>
  <c r="AA473" i="4"/>
  <c r="AB473" i="4"/>
  <c r="AA479" i="4"/>
  <c r="AB479" i="4"/>
  <c r="AA489" i="4"/>
  <c r="AB489" i="4"/>
  <c r="AA490" i="4"/>
  <c r="AB490" i="4"/>
  <c r="AA505" i="4"/>
  <c r="AB505" i="4"/>
  <c r="AB508" i="4"/>
  <c r="AA510" i="4"/>
  <c r="AB510" i="4"/>
  <c r="AA545" i="4"/>
  <c r="AA564" i="4"/>
  <c r="AB564" i="4"/>
  <c r="AA565" i="4"/>
  <c r="AB565" i="4"/>
  <c r="N31" i="4"/>
  <c r="R31" i="4" s="1"/>
  <c r="N194" i="4"/>
  <c r="L194" i="4"/>
  <c r="N29" i="4"/>
  <c r="P29" i="4"/>
  <c r="N408" i="4"/>
  <c r="N428" i="4"/>
  <c r="T428" i="4" s="1"/>
  <c r="AB428" i="4" s="1"/>
  <c r="N353" i="4"/>
  <c r="R527" i="4"/>
  <c r="AA527" i="4"/>
  <c r="R526" i="4"/>
  <c r="AA526" i="4" s="1"/>
  <c r="O530" i="4"/>
  <c r="AA530" i="4" s="1"/>
  <c r="R516" i="4"/>
  <c r="R515" i="4"/>
  <c r="AA515" i="4"/>
  <c r="R513" i="4"/>
  <c r="AA513" i="4" s="1"/>
  <c r="T513" i="4"/>
  <c r="AB513" i="4"/>
  <c r="T515" i="4"/>
  <c r="AB515" i="4" s="1"/>
  <c r="T516" i="4"/>
  <c r="AB516" i="4" s="1"/>
  <c r="T512" i="4"/>
  <c r="AB512" i="4" s="1"/>
  <c r="R512" i="4"/>
  <c r="AA512" i="4" s="1"/>
  <c r="H509" i="4"/>
  <c r="H48" i="6" s="1"/>
  <c r="L486" i="4"/>
  <c r="K273" i="4"/>
  <c r="J273" i="4"/>
  <c r="L268" i="4"/>
  <c r="J19" i="4"/>
  <c r="L14" i="4"/>
  <c r="J509" i="4"/>
  <c r="J48" i="6" s="1"/>
  <c r="K509" i="4"/>
  <c r="K48" i="6" s="1"/>
  <c r="L509" i="4"/>
  <c r="L48" i="6" s="1"/>
  <c r="M509" i="4"/>
  <c r="I508" i="4"/>
  <c r="I506" i="4"/>
  <c r="H488" i="4"/>
  <c r="R487" i="4"/>
  <c r="AA487" i="4" s="1"/>
  <c r="T487" i="4"/>
  <c r="X487" i="4" s="1"/>
  <c r="T484" i="4"/>
  <c r="H15" i="4"/>
  <c r="R11" i="4"/>
  <c r="AA11" i="4" s="1"/>
  <c r="T11" i="4"/>
  <c r="X11" i="4" s="1"/>
  <c r="T12" i="4"/>
  <c r="Y12" i="4" s="1"/>
  <c r="Y15" i="4" s="1"/>
  <c r="T10" i="4"/>
  <c r="X10" i="4" s="1"/>
  <c r="L11" i="4"/>
  <c r="P509" i="4"/>
  <c r="P48" i="6" s="1"/>
  <c r="Q509" i="4"/>
  <c r="Q48" i="6" s="1"/>
  <c r="R509" i="4"/>
  <c r="R48" i="6" s="1"/>
  <c r="S509" i="4"/>
  <c r="S48" i="6" s="1"/>
  <c r="V509" i="4"/>
  <c r="V48" i="6" s="1"/>
  <c r="W509" i="4"/>
  <c r="W48" i="6" s="1"/>
  <c r="X509" i="4"/>
  <c r="X48" i="6" s="1"/>
  <c r="O508" i="4"/>
  <c r="AA508" i="4" s="1"/>
  <c r="Y509" i="4"/>
  <c r="N506" i="4"/>
  <c r="T506" i="4"/>
  <c r="T509" i="4" s="1"/>
  <c r="U506" i="4"/>
  <c r="U509" i="4" s="1"/>
  <c r="U48" i="6" s="1"/>
  <c r="F506" i="4"/>
  <c r="F507" i="4" s="1"/>
  <c r="F508" i="4" s="1"/>
  <c r="N486" i="4"/>
  <c r="N18" i="4"/>
  <c r="J179" i="4"/>
  <c r="J23" i="6" s="1"/>
  <c r="K179" i="4"/>
  <c r="K23" i="6" s="1"/>
  <c r="M179" i="4"/>
  <c r="M23" i="6" s="1"/>
  <c r="P179" i="4"/>
  <c r="P23" i="6" s="1"/>
  <c r="Q179" i="4"/>
  <c r="Q23" i="6" s="1"/>
  <c r="S179" i="4"/>
  <c r="S23" i="6" s="1"/>
  <c r="U179" i="4"/>
  <c r="U23" i="6" s="1"/>
  <c r="V179" i="4"/>
  <c r="V23" i="6" s="1"/>
  <c r="W179" i="4"/>
  <c r="W23" i="6" s="1"/>
  <c r="N178" i="4"/>
  <c r="H179" i="4"/>
  <c r="H23" i="6" s="1"/>
  <c r="L178" i="4"/>
  <c r="P284" i="4"/>
  <c r="R278" i="4"/>
  <c r="AA278" i="4" s="1"/>
  <c r="O150" i="4"/>
  <c r="R150" i="4" s="1"/>
  <c r="Q49" i="4"/>
  <c r="AA49" i="4" s="1"/>
  <c r="N571" i="4"/>
  <c r="K571" i="4"/>
  <c r="J360" i="4"/>
  <c r="J32" i="6" s="1"/>
  <c r="M360" i="4"/>
  <c r="M32" i="6" s="1"/>
  <c r="P360" i="4"/>
  <c r="P32" i="6" s="1"/>
  <c r="S360" i="4"/>
  <c r="S32" i="6" s="1"/>
  <c r="V360" i="4"/>
  <c r="V32" i="6" s="1"/>
  <c r="H360" i="4"/>
  <c r="H32" i="6" s="1"/>
  <c r="N468" i="4"/>
  <c r="R468" i="4"/>
  <c r="L468" i="4"/>
  <c r="I145" i="4"/>
  <c r="I19" i="6" s="1"/>
  <c r="J145" i="4"/>
  <c r="J19" i="6" s="1"/>
  <c r="K145" i="4"/>
  <c r="K19" i="6" s="1"/>
  <c r="M145" i="4"/>
  <c r="M19" i="6" s="1"/>
  <c r="O145" i="4"/>
  <c r="O19" i="6" s="1"/>
  <c r="P145" i="4"/>
  <c r="P19" i="6" s="1"/>
  <c r="Q145" i="4"/>
  <c r="Q19" i="6" s="1"/>
  <c r="S145" i="4"/>
  <c r="S19" i="6" s="1"/>
  <c r="U145" i="4"/>
  <c r="U19" i="6" s="1"/>
  <c r="V145" i="4"/>
  <c r="W145" i="4"/>
  <c r="W19" i="6" s="1"/>
  <c r="H145" i="4"/>
  <c r="H19" i="6" s="1"/>
  <c r="N144" i="4"/>
  <c r="L144" i="4"/>
  <c r="N485" i="4"/>
  <c r="N475" i="4"/>
  <c r="T475" i="4" s="1"/>
  <c r="N476" i="4"/>
  <c r="N477" i="4"/>
  <c r="R477" i="4" s="1"/>
  <c r="N474" i="4"/>
  <c r="T474" i="4"/>
  <c r="X474" i="4" s="1"/>
  <c r="N321" i="4"/>
  <c r="T321" i="4" s="1"/>
  <c r="U321" i="4" s="1"/>
  <c r="N319" i="4"/>
  <c r="T273" i="4"/>
  <c r="T268" i="4"/>
  <c r="X268" i="4" s="1"/>
  <c r="N64" i="4"/>
  <c r="N50" i="4"/>
  <c r="T50" i="4"/>
  <c r="X50" i="4" s="1"/>
  <c r="AB50" i="4" s="1"/>
  <c r="N35" i="4"/>
  <c r="T35" i="4" s="1"/>
  <c r="N36" i="4"/>
  <c r="P36" i="4" s="1"/>
  <c r="AA36" i="4" s="1"/>
  <c r="N37" i="4"/>
  <c r="N38" i="4"/>
  <c r="R38" i="4" s="1"/>
  <c r="R39" i="4" s="1"/>
  <c r="R11" i="6" s="1"/>
  <c r="P19" i="4"/>
  <c r="AA19" i="4" s="1"/>
  <c r="T19" i="4"/>
  <c r="V19" i="4"/>
  <c r="I15" i="4"/>
  <c r="I9" i="5" s="1"/>
  <c r="J15" i="4"/>
  <c r="K15" i="4"/>
  <c r="K9" i="6" s="1"/>
  <c r="M15" i="4"/>
  <c r="M9" i="6" s="1"/>
  <c r="M9" i="5"/>
  <c r="O15" i="4"/>
  <c r="O9" i="6" s="1"/>
  <c r="O9" i="5"/>
  <c r="P15" i="4"/>
  <c r="Q15" i="4"/>
  <c r="S15" i="4"/>
  <c r="S9" i="6" s="1"/>
  <c r="U15" i="4"/>
  <c r="U9" i="6" s="1"/>
  <c r="V15" i="4"/>
  <c r="V9" i="6" s="1"/>
  <c r="W15" i="4"/>
  <c r="W9" i="6" s="1"/>
  <c r="T14" i="4"/>
  <c r="R14" i="4"/>
  <c r="AA14" i="4" s="1"/>
  <c r="I420" i="4"/>
  <c r="I37" i="6" s="1"/>
  <c r="J420" i="4"/>
  <c r="J37" i="6" s="1"/>
  <c r="K420" i="4"/>
  <c r="K37" i="6" s="1"/>
  <c r="M420" i="4"/>
  <c r="M37" i="6" s="1"/>
  <c r="O420" i="4"/>
  <c r="O37" i="6" s="1"/>
  <c r="P420" i="4"/>
  <c r="P37" i="6" s="1"/>
  <c r="Q420" i="4"/>
  <c r="Q37" i="6" s="1"/>
  <c r="S420" i="4"/>
  <c r="S37" i="6" s="1"/>
  <c r="U420" i="4"/>
  <c r="V420" i="4"/>
  <c r="V37" i="6" s="1"/>
  <c r="W420" i="4"/>
  <c r="W37" i="6" s="1"/>
  <c r="H420" i="4"/>
  <c r="H37" i="6" s="1"/>
  <c r="L419" i="4"/>
  <c r="T419" i="4"/>
  <c r="I416" i="4"/>
  <c r="I36" i="6" s="1"/>
  <c r="J416" i="4"/>
  <c r="J36" i="6" s="1"/>
  <c r="K416" i="4"/>
  <c r="K36" i="6" s="1"/>
  <c r="O416" i="4"/>
  <c r="O36" i="6" s="1"/>
  <c r="P416" i="4"/>
  <c r="P36" i="6" s="1"/>
  <c r="Q416" i="4"/>
  <c r="Q36" i="6" s="1"/>
  <c r="U416" i="4"/>
  <c r="U36" i="6" s="1"/>
  <c r="V416" i="4"/>
  <c r="V36" i="6" s="1"/>
  <c r="W416" i="4"/>
  <c r="W36" i="6" s="1"/>
  <c r="H416" i="4"/>
  <c r="AA282" i="5"/>
  <c r="AA281" i="5"/>
  <c r="AA280" i="5"/>
  <c r="AA279" i="5"/>
  <c r="AA278" i="5"/>
  <c r="AA277" i="5"/>
  <c r="AA276" i="5"/>
  <c r="AA275" i="5"/>
  <c r="AA274" i="5"/>
  <c r="AA273" i="5"/>
  <c r="AA272" i="5"/>
  <c r="AA271" i="5"/>
  <c r="AA270" i="5"/>
  <c r="AA269" i="5"/>
  <c r="AA268" i="5"/>
  <c r="AA267" i="5"/>
  <c r="AA266" i="5"/>
  <c r="AA265" i="5"/>
  <c r="AA264" i="5"/>
  <c r="AA263" i="5"/>
  <c r="AA262" i="5"/>
  <c r="AA261" i="5"/>
  <c r="AA260" i="5"/>
  <c r="AA259" i="5"/>
  <c r="AA258" i="5"/>
  <c r="AA257" i="5"/>
  <c r="AA256" i="5"/>
  <c r="AA255" i="5"/>
  <c r="AA254" i="5"/>
  <c r="AA253" i="5"/>
  <c r="AA252" i="5"/>
  <c r="AA251" i="5"/>
  <c r="AA250" i="5"/>
  <c r="AA249" i="5"/>
  <c r="AA248" i="5"/>
  <c r="AA247" i="5"/>
  <c r="AA246" i="5"/>
  <c r="AA245" i="5"/>
  <c r="AA244" i="5"/>
  <c r="AA243" i="5"/>
  <c r="AA242" i="5"/>
  <c r="AA241" i="5"/>
  <c r="AA240" i="5"/>
  <c r="AA239" i="5"/>
  <c r="AA238" i="5"/>
  <c r="AA237" i="5"/>
  <c r="AA236" i="5"/>
  <c r="AA235" i="5"/>
  <c r="AA234" i="5"/>
  <c r="AA233" i="5"/>
  <c r="AA232" i="5"/>
  <c r="AA231" i="5"/>
  <c r="AA230" i="5"/>
  <c r="AA229" i="5"/>
  <c r="AA228" i="5"/>
  <c r="AA227" i="5"/>
  <c r="AA226" i="5"/>
  <c r="AA225" i="5"/>
  <c r="AA224" i="5"/>
  <c r="AA223" i="5"/>
  <c r="AA222" i="5"/>
  <c r="AA221" i="5"/>
  <c r="AA220" i="5"/>
  <c r="AA219" i="5"/>
  <c r="AA218" i="5"/>
  <c r="AA217" i="5"/>
  <c r="AA216" i="5"/>
  <c r="AA215" i="5"/>
  <c r="AA214" i="5"/>
  <c r="AA213" i="5"/>
  <c r="AA212" i="5"/>
  <c r="AA211" i="5"/>
  <c r="AA210" i="5"/>
  <c r="AA209" i="5"/>
  <c r="AA208" i="5"/>
  <c r="AA207" i="5"/>
  <c r="AA206" i="5"/>
  <c r="AA205" i="5"/>
  <c r="AA204" i="5"/>
  <c r="AA203" i="5"/>
  <c r="AA202" i="5"/>
  <c r="AA201" i="5"/>
  <c r="AA200" i="5"/>
  <c r="AA199" i="5"/>
  <c r="AA198" i="5"/>
  <c r="AA197" i="5"/>
  <c r="AA196" i="5"/>
  <c r="AA195" i="5"/>
  <c r="AA194" i="5"/>
  <c r="AA193" i="5"/>
  <c r="AA192" i="5"/>
  <c r="AA191" i="5"/>
  <c r="AA190" i="5"/>
  <c r="AA189" i="5"/>
  <c r="AA188" i="5"/>
  <c r="AA187" i="5"/>
  <c r="AA186" i="5"/>
  <c r="AA185" i="5"/>
  <c r="AA184" i="5"/>
  <c r="AA183" i="5"/>
  <c r="AA182" i="5"/>
  <c r="AA181" i="5"/>
  <c r="AA180" i="5"/>
  <c r="AA179" i="5"/>
  <c r="AA178" i="5"/>
  <c r="AA177" i="5"/>
  <c r="AA176" i="5"/>
  <c r="AA175" i="5"/>
  <c r="AA174" i="5"/>
  <c r="AA173" i="5"/>
  <c r="AA172" i="5"/>
  <c r="AA171" i="5"/>
  <c r="AA170" i="5"/>
  <c r="AA169" i="5"/>
  <c r="AA168" i="5"/>
  <c r="AA167" i="5"/>
  <c r="AA166" i="5"/>
  <c r="AA165" i="5"/>
  <c r="AA164" i="5"/>
  <c r="AA163" i="5"/>
  <c r="AA162" i="5"/>
  <c r="AA161" i="5"/>
  <c r="AA160" i="5"/>
  <c r="AA159" i="5"/>
  <c r="AA158" i="5"/>
  <c r="AA157" i="5"/>
  <c r="AA156" i="5"/>
  <c r="AA155" i="5"/>
  <c r="AA154" i="5"/>
  <c r="AA153" i="5"/>
  <c r="AA152" i="5"/>
  <c r="AA151" i="5"/>
  <c r="AA150" i="5"/>
  <c r="AA149" i="5"/>
  <c r="AA148" i="5"/>
  <c r="AA147" i="5"/>
  <c r="AA146" i="5"/>
  <c r="AA145" i="5"/>
  <c r="AA144" i="5"/>
  <c r="AA143" i="5"/>
  <c r="AA142" i="5"/>
  <c r="AA141" i="5"/>
  <c r="AA140" i="5"/>
  <c r="AA139" i="5"/>
  <c r="AA138" i="5"/>
  <c r="AA137" i="5"/>
  <c r="AA136" i="5"/>
  <c r="AA135" i="5"/>
  <c r="AA134" i="5"/>
  <c r="AA133" i="5"/>
  <c r="AA132" i="5"/>
  <c r="AA131" i="5"/>
  <c r="AA130" i="5"/>
  <c r="AA129" i="5"/>
  <c r="AA128" i="5"/>
  <c r="AA127" i="5"/>
  <c r="AA126" i="5"/>
  <c r="AA125" i="5"/>
  <c r="AA124" i="5"/>
  <c r="AA123" i="5"/>
  <c r="AA122" i="5"/>
  <c r="AA121" i="5"/>
  <c r="AA120" i="5"/>
  <c r="AA119" i="5"/>
  <c r="AA118" i="5"/>
  <c r="AA117" i="5"/>
  <c r="AA116" i="5"/>
  <c r="AA115" i="5"/>
  <c r="AA114" i="5"/>
  <c r="AA113" i="5"/>
  <c r="AA112" i="5"/>
  <c r="AA111" i="5"/>
  <c r="AA110" i="5"/>
  <c r="AA109" i="5"/>
  <c r="AA108" i="5"/>
  <c r="AA107" i="5"/>
  <c r="AA106" i="5"/>
  <c r="AA105" i="5"/>
  <c r="AA104" i="5"/>
  <c r="AA103" i="5"/>
  <c r="AA102" i="5"/>
  <c r="AA101" i="5"/>
  <c r="AA100" i="5"/>
  <c r="AA99" i="5"/>
  <c r="AA98" i="5"/>
  <c r="AA97" i="5"/>
  <c r="AA96" i="5"/>
  <c r="AA95" i="5"/>
  <c r="AA94" i="5"/>
  <c r="AA93" i="5"/>
  <c r="AA92" i="5"/>
  <c r="AA91" i="5"/>
  <c r="AA90" i="5"/>
  <c r="AA89" i="5"/>
  <c r="AA88" i="5"/>
  <c r="AA87" i="5"/>
  <c r="AA86" i="5"/>
  <c r="AA85" i="5"/>
  <c r="AA84" i="5"/>
  <c r="AA83" i="5"/>
  <c r="AA82" i="5"/>
  <c r="AA81" i="5"/>
  <c r="AA80" i="5"/>
  <c r="AA79" i="5"/>
  <c r="AA78" i="5"/>
  <c r="AA77" i="5"/>
  <c r="AA76" i="5"/>
  <c r="AA75" i="5"/>
  <c r="AA74" i="5"/>
  <c r="AA73" i="5"/>
  <c r="AA72" i="5"/>
  <c r="AA71" i="5"/>
  <c r="AA70" i="5"/>
  <c r="AA69" i="5"/>
  <c r="AA68" i="5"/>
  <c r="AA67" i="5"/>
  <c r="AA66" i="5"/>
  <c r="AA65" i="5"/>
  <c r="AA64" i="5"/>
  <c r="AA63" i="5"/>
  <c r="AA62" i="5"/>
  <c r="AA61" i="5"/>
  <c r="AA60" i="5"/>
  <c r="AA59" i="5"/>
  <c r="AA58" i="5"/>
  <c r="AA57" i="5"/>
  <c r="AA56" i="5"/>
  <c r="AA55" i="5"/>
  <c r="AA54" i="5"/>
  <c r="AA53" i="5"/>
  <c r="AA52" i="5"/>
  <c r="AA51" i="5"/>
  <c r="AA50" i="5"/>
  <c r="AA49" i="5"/>
  <c r="AA48" i="5"/>
  <c r="AA47" i="5"/>
  <c r="AA46" i="5"/>
  <c r="AA45" i="5"/>
  <c r="AA44" i="5"/>
  <c r="AA43" i="5"/>
  <c r="AA42" i="5"/>
  <c r="AA41" i="5"/>
  <c r="AA40" i="5"/>
  <c r="AA39" i="5"/>
  <c r="AA38" i="5"/>
  <c r="AA37" i="5"/>
  <c r="AA36" i="5"/>
  <c r="AA35" i="5"/>
  <c r="AA34" i="5"/>
  <c r="AA33" i="5"/>
  <c r="AA32" i="5"/>
  <c r="AA31" i="5"/>
  <c r="AA30" i="5"/>
  <c r="AA29" i="5"/>
  <c r="AA28" i="5"/>
  <c r="AA27" i="5"/>
  <c r="AA26" i="5"/>
  <c r="AA25" i="5"/>
  <c r="AA24" i="5"/>
  <c r="AA23" i="5"/>
  <c r="AA22" i="5"/>
  <c r="AA21" i="5"/>
  <c r="AA20" i="5"/>
  <c r="Y17" i="5"/>
  <c r="Y14" i="5"/>
  <c r="N548" i="4"/>
  <c r="O548" i="4" s="1"/>
  <c r="N549" i="4"/>
  <c r="N547" i="4"/>
  <c r="N542" i="4"/>
  <c r="N538" i="4"/>
  <c r="N533" i="4"/>
  <c r="O533" i="4" s="1"/>
  <c r="AA533" i="4" s="1"/>
  <c r="N532" i="4"/>
  <c r="L559" i="4"/>
  <c r="L558" i="4"/>
  <c r="L557" i="4"/>
  <c r="L556" i="4"/>
  <c r="L555" i="4"/>
  <c r="L554" i="4"/>
  <c r="L553" i="4"/>
  <c r="L552" i="4"/>
  <c r="L551" i="4"/>
  <c r="L550" i="4"/>
  <c r="I549" i="4"/>
  <c r="I548" i="4"/>
  <c r="I547" i="4"/>
  <c r="L546" i="4"/>
  <c r="L545" i="4"/>
  <c r="L544" i="4"/>
  <c r="L543" i="4"/>
  <c r="I542" i="4"/>
  <c r="L541" i="4"/>
  <c r="L540" i="4"/>
  <c r="L539" i="4"/>
  <c r="I538" i="4"/>
  <c r="L537" i="4"/>
  <c r="L536" i="4"/>
  <c r="L535" i="4"/>
  <c r="H534" i="4"/>
  <c r="I533" i="4"/>
  <c r="I532" i="4"/>
  <c r="I562" i="4" s="1"/>
  <c r="I49" i="6" s="1"/>
  <c r="L531" i="4"/>
  <c r="L530" i="4"/>
  <c r="L529" i="4"/>
  <c r="L528" i="4"/>
  <c r="L527" i="4"/>
  <c r="L526" i="4"/>
  <c r="L525" i="4"/>
  <c r="L524" i="4"/>
  <c r="L523" i="4"/>
  <c r="L522" i="4"/>
  <c r="L521" i="4"/>
  <c r="L520" i="4"/>
  <c r="L519" i="4"/>
  <c r="L518" i="4"/>
  <c r="L517" i="4"/>
  <c r="L511" i="4"/>
  <c r="F511" i="4"/>
  <c r="L409" i="4"/>
  <c r="L410" i="4"/>
  <c r="L408" i="4"/>
  <c r="L388" i="4"/>
  <c r="L379" i="4"/>
  <c r="L204" i="4"/>
  <c r="H92" i="4"/>
  <c r="H13" i="6" s="1"/>
  <c r="H32" i="4"/>
  <c r="H10" i="6" s="1"/>
  <c r="I478" i="4"/>
  <c r="I14" i="5" s="1"/>
  <c r="J478" i="4"/>
  <c r="J14" i="5" s="1"/>
  <c r="K478" i="4"/>
  <c r="K45" i="6" s="1"/>
  <c r="K14" i="5"/>
  <c r="M478" i="4"/>
  <c r="O478" i="4"/>
  <c r="O14" i="5" s="1"/>
  <c r="P478" i="4"/>
  <c r="P45" i="6" s="1"/>
  <c r="Q478" i="4"/>
  <c r="Q45" i="6" s="1"/>
  <c r="S478" i="4"/>
  <c r="U478" i="4"/>
  <c r="U45" i="6" s="1"/>
  <c r="V478" i="4"/>
  <c r="V45" i="6" s="1"/>
  <c r="W478" i="4"/>
  <c r="W45" i="6" s="1"/>
  <c r="W14" i="5"/>
  <c r="Y478" i="4"/>
  <c r="L475" i="4"/>
  <c r="L476" i="4"/>
  <c r="L477" i="4"/>
  <c r="L474" i="4"/>
  <c r="H478" i="4"/>
  <c r="H45" i="6" s="1"/>
  <c r="H14" i="5"/>
  <c r="L199" i="4"/>
  <c r="L198" i="4"/>
  <c r="AA576" i="4"/>
  <c r="AA578" i="4"/>
  <c r="AA580" i="4"/>
  <c r="AA581" i="4"/>
  <c r="AA582" i="4"/>
  <c r="AA583" i="4"/>
  <c r="AA584" i="4"/>
  <c r="AA585" i="4"/>
  <c r="AA586" i="4"/>
  <c r="AA587" i="4"/>
  <c r="AA588" i="4"/>
  <c r="AA589" i="4"/>
  <c r="AA590" i="4"/>
  <c r="AA591" i="4"/>
  <c r="AA592" i="4"/>
  <c r="AA593" i="4"/>
  <c r="AA594" i="4"/>
  <c r="AA595" i="4"/>
  <c r="AA596" i="4"/>
  <c r="AA597" i="4"/>
  <c r="AA598" i="4"/>
  <c r="AA599" i="4"/>
  <c r="AA600" i="4"/>
  <c r="AA601" i="4"/>
  <c r="AA602" i="4"/>
  <c r="AA603" i="4"/>
  <c r="AA604" i="4"/>
  <c r="AA605" i="4"/>
  <c r="AA606" i="4"/>
  <c r="AA607" i="4"/>
  <c r="AA608" i="4"/>
  <c r="AA609" i="4"/>
  <c r="AA610" i="4"/>
  <c r="AA611" i="4"/>
  <c r="AA612" i="4"/>
  <c r="AA613" i="4"/>
  <c r="AA614" i="4"/>
  <c r="AA615" i="4"/>
  <c r="AA616" i="4"/>
  <c r="AA617" i="4"/>
  <c r="AA618" i="4"/>
  <c r="AA619" i="4"/>
  <c r="AA620" i="4"/>
  <c r="AA621" i="4"/>
  <c r="AA622" i="4"/>
  <c r="AA623" i="4"/>
  <c r="AA624" i="4"/>
  <c r="AA625" i="4"/>
  <c r="AA626" i="4"/>
  <c r="AA627" i="4"/>
  <c r="AA628" i="4"/>
  <c r="AA629" i="4"/>
  <c r="AA630" i="4"/>
  <c r="AA631" i="4"/>
  <c r="AA632" i="4"/>
  <c r="AA633" i="4"/>
  <c r="AA634" i="4"/>
  <c r="AA635" i="4"/>
  <c r="AA636" i="4"/>
  <c r="AA637" i="4"/>
  <c r="AA638" i="4"/>
  <c r="AA639" i="4"/>
  <c r="AA640" i="4"/>
  <c r="AA641" i="4"/>
  <c r="AA642" i="4"/>
  <c r="AA643" i="4"/>
  <c r="AA644" i="4"/>
  <c r="AA645" i="4"/>
  <c r="AA646" i="4"/>
  <c r="AA647" i="4"/>
  <c r="AA648" i="4"/>
  <c r="AA649" i="4"/>
  <c r="AA650" i="4"/>
  <c r="AA651" i="4"/>
  <c r="AA652" i="4"/>
  <c r="AA653" i="4"/>
  <c r="AA654" i="4"/>
  <c r="AA655" i="4"/>
  <c r="AA656" i="4"/>
  <c r="AA657" i="4"/>
  <c r="AA658" i="4"/>
  <c r="AA659" i="4"/>
  <c r="AA660" i="4"/>
  <c r="AA661" i="4"/>
  <c r="AA662" i="4"/>
  <c r="AA663" i="4"/>
  <c r="AA664" i="4"/>
  <c r="AA665" i="4"/>
  <c r="AA666" i="4"/>
  <c r="AA667" i="4"/>
  <c r="AA668" i="4"/>
  <c r="AA669" i="4"/>
  <c r="AA670" i="4"/>
  <c r="AA671" i="4"/>
  <c r="AA672" i="4"/>
  <c r="AA673" i="4"/>
  <c r="AA674" i="4"/>
  <c r="AA675" i="4"/>
  <c r="AA676" i="4"/>
  <c r="AA677" i="4"/>
  <c r="AA678" i="4"/>
  <c r="AA679" i="4"/>
  <c r="AA680" i="4"/>
  <c r="AA681" i="4"/>
  <c r="AA682" i="4"/>
  <c r="AA683" i="4"/>
  <c r="AA684" i="4"/>
  <c r="AA685" i="4"/>
  <c r="AA686" i="4"/>
  <c r="AA687" i="4"/>
  <c r="AA688" i="4"/>
  <c r="AA689" i="4"/>
  <c r="AA690" i="4"/>
  <c r="AA691" i="4"/>
  <c r="AA692" i="4"/>
  <c r="AA693" i="4"/>
  <c r="AA694" i="4"/>
  <c r="AA695" i="4"/>
  <c r="AA696" i="4"/>
  <c r="AA697" i="4"/>
  <c r="AA698" i="4"/>
  <c r="AA699" i="4"/>
  <c r="AA700" i="4"/>
  <c r="AA701" i="4"/>
  <c r="AA702" i="4"/>
  <c r="AA703" i="4"/>
  <c r="AA704" i="4"/>
  <c r="AA705" i="4"/>
  <c r="AA706" i="4"/>
  <c r="AA707" i="4"/>
  <c r="AA708" i="4"/>
  <c r="AA709" i="4"/>
  <c r="AA710" i="4"/>
  <c r="AA711" i="4"/>
  <c r="AA712" i="4"/>
  <c r="AA713" i="4"/>
  <c r="AA714" i="4"/>
  <c r="AA715" i="4"/>
  <c r="AA716" i="4"/>
  <c r="AA717" i="4"/>
  <c r="AA718" i="4"/>
  <c r="AA719" i="4"/>
  <c r="AA720" i="4"/>
  <c r="AA721" i="4"/>
  <c r="AA722" i="4"/>
  <c r="AA723" i="4"/>
  <c r="AA724" i="4"/>
  <c r="AA725" i="4"/>
  <c r="AA726" i="4"/>
  <c r="AA727" i="4"/>
  <c r="AA728" i="4"/>
  <c r="AA729" i="4"/>
  <c r="AA730" i="4"/>
  <c r="AA731" i="4"/>
  <c r="AA732" i="4"/>
  <c r="AA733" i="4"/>
  <c r="AA734" i="4"/>
  <c r="AA735" i="4"/>
  <c r="AA736" i="4"/>
  <c r="AA737" i="4"/>
  <c r="AA738" i="4"/>
  <c r="AA739" i="4"/>
  <c r="AA740" i="4"/>
  <c r="AA741" i="4"/>
  <c r="AA742" i="4"/>
  <c r="AA743" i="4"/>
  <c r="AA744" i="4"/>
  <c r="AA745" i="4"/>
  <c r="AA746" i="4"/>
  <c r="AA747" i="4"/>
  <c r="AA748" i="4"/>
  <c r="AA749" i="4"/>
  <c r="AA750" i="4"/>
  <c r="AA751" i="4"/>
  <c r="AA752" i="4"/>
  <c r="AA753" i="4"/>
  <c r="AA754" i="4"/>
  <c r="AA755" i="4"/>
  <c r="AA756" i="4"/>
  <c r="AA757" i="4"/>
  <c r="AA758" i="4"/>
  <c r="AA759" i="4"/>
  <c r="AA760" i="4"/>
  <c r="AA761" i="4"/>
  <c r="AA762" i="4"/>
  <c r="AA763" i="4"/>
  <c r="AA764" i="4"/>
  <c r="AA765" i="4"/>
  <c r="AA766" i="4"/>
  <c r="AA767" i="4"/>
  <c r="AA768" i="4"/>
  <c r="AA769" i="4"/>
  <c r="AA770" i="4"/>
  <c r="AA771" i="4"/>
  <c r="AA772" i="4"/>
  <c r="AA773" i="4"/>
  <c r="AA774" i="4"/>
  <c r="AA775" i="4"/>
  <c r="AA776" i="4"/>
  <c r="AA777" i="4"/>
  <c r="AA778" i="4"/>
  <c r="AA779" i="4"/>
  <c r="AA780" i="4"/>
  <c r="AA781" i="4"/>
  <c r="AA782" i="4"/>
  <c r="AA783" i="4"/>
  <c r="AA784" i="4"/>
  <c r="AA785" i="4"/>
  <c r="AA786" i="4"/>
  <c r="AA787" i="4"/>
  <c r="AA788" i="4"/>
  <c r="AA789" i="4"/>
  <c r="AA790" i="4"/>
  <c r="AA791" i="4"/>
  <c r="AA792" i="4"/>
  <c r="AA793" i="4"/>
  <c r="AA794" i="4"/>
  <c r="AA795" i="4"/>
  <c r="AA796" i="4"/>
  <c r="AA797" i="4"/>
  <c r="AA798" i="4"/>
  <c r="AA799" i="4"/>
  <c r="AA800" i="4"/>
  <c r="AA801" i="4"/>
  <c r="AA802" i="4"/>
  <c r="AA803" i="4"/>
  <c r="AA804" i="4"/>
  <c r="AA805" i="4"/>
  <c r="AA806" i="4"/>
  <c r="AA807" i="4"/>
  <c r="AA808" i="4"/>
  <c r="AA809" i="4"/>
  <c r="AA810" i="4"/>
  <c r="AA811" i="4"/>
  <c r="AA812" i="4"/>
  <c r="AA813" i="4"/>
  <c r="AA814" i="4"/>
  <c r="AA815" i="4"/>
  <c r="AA816" i="4"/>
  <c r="AA817" i="4"/>
  <c r="AA818" i="4"/>
  <c r="AA819" i="4"/>
  <c r="AA820" i="4"/>
  <c r="AA821" i="4"/>
  <c r="AA822" i="4"/>
  <c r="AA823" i="4"/>
  <c r="AA824" i="4"/>
  <c r="AA825" i="4"/>
  <c r="AA826" i="4"/>
  <c r="AA827" i="4"/>
  <c r="AA828" i="4"/>
  <c r="AA829" i="4"/>
  <c r="AA830" i="4"/>
  <c r="AA831" i="4"/>
  <c r="AA832" i="4"/>
  <c r="AA833" i="4"/>
  <c r="AA834" i="4"/>
  <c r="AA835" i="4"/>
  <c r="AA836" i="4"/>
  <c r="AA837" i="4"/>
  <c r="AA838" i="4"/>
  <c r="AA839" i="4"/>
  <c r="T519" i="4"/>
  <c r="X519" i="4"/>
  <c r="N181" i="4"/>
  <c r="R181" i="4"/>
  <c r="I39" i="4"/>
  <c r="I11" i="6" s="1"/>
  <c r="K39" i="4"/>
  <c r="K11" i="6" s="1"/>
  <c r="M39" i="4"/>
  <c r="M11" i="6" s="1"/>
  <c r="O39" i="4"/>
  <c r="O11" i="6" s="1"/>
  <c r="Q39" i="4"/>
  <c r="Q11" i="6" s="1"/>
  <c r="S39" i="4"/>
  <c r="S11" i="6" s="1"/>
  <c r="U39" i="4"/>
  <c r="U11" i="6" s="1"/>
  <c r="W39" i="4"/>
  <c r="W11" i="6" s="1"/>
  <c r="Y39" i="4"/>
  <c r="L12" i="4"/>
  <c r="L10" i="4"/>
  <c r="R107" i="4"/>
  <c r="AA107" i="4" s="1"/>
  <c r="L107" i="4"/>
  <c r="L109" i="4"/>
  <c r="L113" i="4"/>
  <c r="L114" i="4"/>
  <c r="L117" i="4"/>
  <c r="R117" i="4"/>
  <c r="AA117" i="4" s="1"/>
  <c r="R118" i="4"/>
  <c r="AA118" i="4"/>
  <c r="L118" i="4"/>
  <c r="R121" i="4"/>
  <c r="AA121" i="4"/>
  <c r="R122" i="4"/>
  <c r="AA122" i="4" s="1"/>
  <c r="R123" i="4"/>
  <c r="AA123" i="4" s="1"/>
  <c r="R124" i="4"/>
  <c r="AA124" i="4" s="1"/>
  <c r="R120" i="4"/>
  <c r="AA120" i="4"/>
  <c r="L121" i="4"/>
  <c r="L122" i="4"/>
  <c r="L123" i="4"/>
  <c r="L124" i="4"/>
  <c r="L120" i="4"/>
  <c r="R128" i="4"/>
  <c r="AA128" i="4"/>
  <c r="L128" i="4"/>
  <c r="L130" i="4"/>
  <c r="M130" i="4" s="1"/>
  <c r="M136" i="4"/>
  <c r="L131" i="4"/>
  <c r="L133" i="4"/>
  <c r="R133" i="4"/>
  <c r="AA133" i="4" s="1"/>
  <c r="L140" i="4"/>
  <c r="L165" i="4"/>
  <c r="L166" i="4"/>
  <c r="R166" i="4"/>
  <c r="AA166" i="4"/>
  <c r="L167" i="4"/>
  <c r="L179" i="4" s="1"/>
  <c r="L23" i="6" s="1"/>
  <c r="L175" i="4"/>
  <c r="L181" i="4"/>
  <c r="R182" i="4"/>
  <c r="AA182" i="4"/>
  <c r="L182" i="4"/>
  <c r="L187" i="4"/>
  <c r="L190" i="4"/>
  <c r="L191" i="4"/>
  <c r="L193" i="4"/>
  <c r="M193" i="4" s="1"/>
  <c r="M196" i="4" s="1"/>
  <c r="M24" i="6" s="1"/>
  <c r="L195" i="4"/>
  <c r="L450" i="4"/>
  <c r="L449" i="4"/>
  <c r="L447" i="4"/>
  <c r="M447" i="4" s="1"/>
  <c r="M453" i="4" s="1"/>
  <c r="M41" i="6" s="1"/>
  <c r="L455" i="4"/>
  <c r="L460" i="4"/>
  <c r="L464" i="4"/>
  <c r="L463" i="4"/>
  <c r="L461" i="4"/>
  <c r="L483" i="4"/>
  <c r="L480" i="4"/>
  <c r="L467" i="4"/>
  <c r="R537" i="4"/>
  <c r="AA537" i="4"/>
  <c r="L151" i="4"/>
  <c r="T566" i="4"/>
  <c r="X566" i="4"/>
  <c r="AB566" i="4"/>
  <c r="O443" i="4"/>
  <c r="O39" i="6" s="1"/>
  <c r="L97" i="4"/>
  <c r="L96" i="4"/>
  <c r="L94" i="4"/>
  <c r="L102" i="4" s="1"/>
  <c r="L38" i="4"/>
  <c r="L39" i="4" s="1"/>
  <c r="L11" i="6" s="1"/>
  <c r="N164" i="4"/>
  <c r="N165" i="4"/>
  <c r="T166" i="4"/>
  <c r="X166" i="4" s="1"/>
  <c r="AB166" i="4" s="1"/>
  <c r="N167" i="4"/>
  <c r="T167" i="4"/>
  <c r="N169" i="4"/>
  <c r="O169" i="4" s="1"/>
  <c r="N170" i="4"/>
  <c r="N171" i="4"/>
  <c r="T173" i="4"/>
  <c r="X173" i="4"/>
  <c r="N174" i="4"/>
  <c r="T174" i="4"/>
  <c r="AB174" i="4" s="1"/>
  <c r="T175" i="4"/>
  <c r="X175" i="4" s="1"/>
  <c r="T177" i="4"/>
  <c r="X177" i="4" s="1"/>
  <c r="N163" i="4"/>
  <c r="R163" i="4"/>
  <c r="N567" i="4"/>
  <c r="N568" i="4"/>
  <c r="W570" i="4"/>
  <c r="T520" i="4"/>
  <c r="X520" i="4" s="1"/>
  <c r="T522" i="4"/>
  <c r="R523" i="4"/>
  <c r="AA523" i="4"/>
  <c r="R524" i="4"/>
  <c r="AA524" i="4" s="1"/>
  <c r="R528" i="4"/>
  <c r="AA528" i="4"/>
  <c r="R529" i="4"/>
  <c r="AA529" i="4" s="1"/>
  <c r="T535" i="4"/>
  <c r="X535" i="4" s="1"/>
  <c r="T539" i="4"/>
  <c r="X539" i="4" s="1"/>
  <c r="T541" i="4"/>
  <c r="T543" i="4"/>
  <c r="T544" i="4"/>
  <c r="R546" i="4"/>
  <c r="AA546" i="4" s="1"/>
  <c r="T550" i="4"/>
  <c r="U550" i="4"/>
  <c r="AB550" i="4" s="1"/>
  <c r="T551" i="4"/>
  <c r="R552" i="4"/>
  <c r="AA552" i="4"/>
  <c r="R553" i="4"/>
  <c r="AA553" i="4" s="1"/>
  <c r="T554" i="4"/>
  <c r="X554" i="4"/>
  <c r="AB554" i="4" s="1"/>
  <c r="R555" i="4"/>
  <c r="AA555" i="4" s="1"/>
  <c r="R556" i="4"/>
  <c r="AA556" i="4" s="1"/>
  <c r="R557" i="4"/>
  <c r="AA557" i="4" s="1"/>
  <c r="T558" i="4"/>
  <c r="X558" i="4"/>
  <c r="R559" i="4"/>
  <c r="AA559" i="4" s="1"/>
  <c r="T511" i="4"/>
  <c r="X511" i="4" s="1"/>
  <c r="N493" i="4"/>
  <c r="N495" i="4"/>
  <c r="T495" i="4" s="1"/>
  <c r="N497" i="4"/>
  <c r="T497" i="4"/>
  <c r="U497" i="4" s="1"/>
  <c r="N498" i="4"/>
  <c r="O498" i="4"/>
  <c r="N499" i="4"/>
  <c r="N500" i="4"/>
  <c r="N501" i="4"/>
  <c r="T501" i="4" s="1"/>
  <c r="O501" i="4"/>
  <c r="N502" i="4"/>
  <c r="T502" i="4" s="1"/>
  <c r="N503" i="4"/>
  <c r="T503" i="4"/>
  <c r="U503" i="4"/>
  <c r="N491" i="4"/>
  <c r="N481" i="4"/>
  <c r="T481" i="4"/>
  <c r="N482" i="4"/>
  <c r="N480" i="4"/>
  <c r="T480" i="4"/>
  <c r="T476" i="4"/>
  <c r="N470" i="4"/>
  <c r="R470" i="4"/>
  <c r="N467" i="4"/>
  <c r="R460" i="4"/>
  <c r="AA460" i="4" s="1"/>
  <c r="T460" i="4"/>
  <c r="T461" i="4"/>
  <c r="T462" i="4"/>
  <c r="X462" i="4" s="1"/>
  <c r="N463" i="4"/>
  <c r="R455" i="4"/>
  <c r="N448" i="4"/>
  <c r="R450" i="4"/>
  <c r="AA450" i="4" s="1"/>
  <c r="R452" i="4"/>
  <c r="AA452" i="4" s="1"/>
  <c r="N437" i="4"/>
  <c r="N438" i="4"/>
  <c r="T438" i="4" s="1"/>
  <c r="T439" i="4"/>
  <c r="R440" i="4"/>
  <c r="AA440" i="4"/>
  <c r="T442" i="4"/>
  <c r="X442" i="4" s="1"/>
  <c r="N436" i="4"/>
  <c r="N424" i="4"/>
  <c r="O424" i="4"/>
  <c r="N425" i="4"/>
  <c r="N426" i="4"/>
  <c r="O426" i="4" s="1"/>
  <c r="N427" i="4"/>
  <c r="O427" i="4"/>
  <c r="N429" i="4"/>
  <c r="N430" i="4"/>
  <c r="P431" i="4"/>
  <c r="AA431" i="4"/>
  <c r="T422" i="4"/>
  <c r="N418" i="4"/>
  <c r="T409" i="4"/>
  <c r="X409" i="4"/>
  <c r="N410" i="4"/>
  <c r="T410" i="4"/>
  <c r="T411" i="4"/>
  <c r="T412" i="4"/>
  <c r="X412" i="4" s="1"/>
  <c r="AB412" i="4" s="1"/>
  <c r="N413" i="4"/>
  <c r="N414" i="4"/>
  <c r="T415" i="4"/>
  <c r="X415" i="4" s="1"/>
  <c r="T408" i="4"/>
  <c r="T386" i="4"/>
  <c r="N387" i="4"/>
  <c r="N388" i="4"/>
  <c r="T388" i="4" s="1"/>
  <c r="N389" i="4"/>
  <c r="R389" i="4"/>
  <c r="AA389" i="4" s="1"/>
  <c r="R390" i="4"/>
  <c r="AA390" i="4" s="1"/>
  <c r="R392" i="4"/>
  <c r="AA392" i="4"/>
  <c r="T393" i="4"/>
  <c r="AB393" i="4" s="1"/>
  <c r="T395" i="4"/>
  <c r="X395" i="4"/>
  <c r="AB395" i="4"/>
  <c r="N396" i="4"/>
  <c r="T397" i="4"/>
  <c r="X397" i="4"/>
  <c r="AB397" i="4"/>
  <c r="N398" i="4"/>
  <c r="AA398" i="4" s="1"/>
  <c r="T399" i="4"/>
  <c r="X399" i="4"/>
  <c r="AB399" i="4" s="1"/>
  <c r="N400" i="4"/>
  <c r="N402" i="4"/>
  <c r="N403" i="4"/>
  <c r="T385" i="4"/>
  <c r="X385" i="4" s="1"/>
  <c r="N380" i="4"/>
  <c r="N381" i="4" s="1"/>
  <c r="N34" i="6" s="1"/>
  <c r="N364" i="4"/>
  <c r="AA364" i="4" s="1"/>
  <c r="N365" i="4"/>
  <c r="R366" i="4"/>
  <c r="AA366" i="4" s="1"/>
  <c r="N367" i="4"/>
  <c r="N368" i="4"/>
  <c r="Q368" i="4"/>
  <c r="T369" i="4"/>
  <c r="Q370" i="4"/>
  <c r="AA370" i="4" s="1"/>
  <c r="N371" i="4"/>
  <c r="Q373" i="4"/>
  <c r="AA373" i="4" s="1"/>
  <c r="T373" i="4"/>
  <c r="N374" i="4"/>
  <c r="T376" i="4"/>
  <c r="N363" i="4"/>
  <c r="Q363" i="4"/>
  <c r="N320" i="4"/>
  <c r="N322" i="4"/>
  <c r="N323" i="4"/>
  <c r="AA323" i="4" s="1"/>
  <c r="N324" i="4"/>
  <c r="N325" i="4"/>
  <c r="T325" i="4" s="1"/>
  <c r="N326" i="4"/>
  <c r="N327" i="4"/>
  <c r="T327" i="4" s="1"/>
  <c r="X327" i="4" s="1"/>
  <c r="N328" i="4"/>
  <c r="N330" i="4"/>
  <c r="N332" i="4"/>
  <c r="Q333" i="4"/>
  <c r="N334" i="4"/>
  <c r="T336" i="4"/>
  <c r="X336" i="4"/>
  <c r="AB336" i="4" s="1"/>
  <c r="T337" i="4"/>
  <c r="T339" i="4"/>
  <c r="X339" i="4" s="1"/>
  <c r="T341" i="4"/>
  <c r="N343" i="4"/>
  <c r="T344" i="4"/>
  <c r="X344" i="4" s="1"/>
  <c r="T345" i="4"/>
  <c r="N346" i="4"/>
  <c r="AA346" i="4" s="1"/>
  <c r="N348" i="4"/>
  <c r="N349" i="4"/>
  <c r="T349" i="4"/>
  <c r="W349" i="4"/>
  <c r="T350" i="4"/>
  <c r="N351" i="4"/>
  <c r="AA351" i="4"/>
  <c r="N354" i="4"/>
  <c r="AA354" i="4" s="1"/>
  <c r="N355" i="4"/>
  <c r="T355" i="4"/>
  <c r="X355" i="4"/>
  <c r="T356" i="4"/>
  <c r="N357" i="4"/>
  <c r="N358" i="4"/>
  <c r="N359" i="4"/>
  <c r="T359" i="4" s="1"/>
  <c r="N307" i="4"/>
  <c r="N308" i="4"/>
  <c r="T308" i="4"/>
  <c r="N309" i="4"/>
  <c r="N310" i="4"/>
  <c r="N311" i="4"/>
  <c r="N312" i="4"/>
  <c r="R313" i="4"/>
  <c r="AA313" i="4" s="1"/>
  <c r="N314" i="4"/>
  <c r="N315" i="4"/>
  <c r="N306" i="4"/>
  <c r="T306" i="4" s="1"/>
  <c r="R265" i="4"/>
  <c r="AA265" i="4"/>
  <c r="T265" i="4"/>
  <c r="X265" i="4" s="1"/>
  <c r="N266" i="4"/>
  <c r="N267" i="4"/>
  <c r="Q267" i="4" s="1"/>
  <c r="N269" i="4"/>
  <c r="AA269" i="4"/>
  <c r="Q270" i="4"/>
  <c r="AA270" i="4"/>
  <c r="T271" i="4"/>
  <c r="N274" i="4"/>
  <c r="AA274" i="4" s="1"/>
  <c r="N275" i="4"/>
  <c r="T278" i="4"/>
  <c r="N279" i="4"/>
  <c r="T281" i="4"/>
  <c r="T282" i="4"/>
  <c r="N283" i="4"/>
  <c r="T283" i="4" s="1"/>
  <c r="AB283" i="4" s="1"/>
  <c r="AA283" i="4"/>
  <c r="T286" i="4"/>
  <c r="T287" i="4"/>
  <c r="N288" i="4"/>
  <c r="AA288" i="4"/>
  <c r="R289" i="4"/>
  <c r="AA289" i="4" s="1"/>
  <c r="N290" i="4"/>
  <c r="N291" i="4"/>
  <c r="N293" i="4"/>
  <c r="N294" i="4"/>
  <c r="AA294" i="4" s="1"/>
  <c r="T295" i="4"/>
  <c r="N296" i="4"/>
  <c r="T297" i="4"/>
  <c r="V297" i="4"/>
  <c r="AB297" i="4" s="1"/>
  <c r="N298" i="4"/>
  <c r="N299" i="4"/>
  <c r="Q299" i="4" s="1"/>
  <c r="AA299" i="4" s="1"/>
  <c r="N300" i="4"/>
  <c r="T300" i="4" s="1"/>
  <c r="W300" i="4" s="1"/>
  <c r="AB300" i="4"/>
  <c r="N301" i="4"/>
  <c r="AA301" i="4" s="1"/>
  <c r="T303" i="4"/>
  <c r="X303" i="4"/>
  <c r="N264" i="4"/>
  <c r="T252" i="4"/>
  <c r="N253" i="4"/>
  <c r="AA253" i="4" s="1"/>
  <c r="N254" i="4"/>
  <c r="T254" i="4" s="1"/>
  <c r="N255" i="4"/>
  <c r="AA255" i="4" s="1"/>
  <c r="N256" i="4"/>
  <c r="N257" i="4"/>
  <c r="N258" i="4"/>
  <c r="T258" i="4" s="1"/>
  <c r="N259" i="4"/>
  <c r="AA259" i="4"/>
  <c r="N260" i="4"/>
  <c r="T260" i="4" s="1"/>
  <c r="N251" i="4"/>
  <c r="R251" i="4"/>
  <c r="T215" i="4"/>
  <c r="AB215" i="4" s="1"/>
  <c r="N217" i="4"/>
  <c r="T218" i="4"/>
  <c r="X218" i="4" s="1"/>
  <c r="N219" i="4"/>
  <c r="T220" i="4"/>
  <c r="N221" i="4"/>
  <c r="T222" i="4"/>
  <c r="X222" i="4" s="1"/>
  <c r="N224" i="4"/>
  <c r="AA224" i="4" s="1"/>
  <c r="T225" i="4"/>
  <c r="X225" i="4" s="1"/>
  <c r="N228" i="4"/>
  <c r="N229" i="4"/>
  <c r="N230" i="4"/>
  <c r="R231" i="4"/>
  <c r="AA231" i="4" s="1"/>
  <c r="R232" i="4"/>
  <c r="AA232" i="4"/>
  <c r="N233" i="4"/>
  <c r="AA233" i="4" s="1"/>
  <c r="T235" i="4"/>
  <c r="X235" i="4" s="1"/>
  <c r="N236" i="4"/>
  <c r="N237" i="4"/>
  <c r="N238" i="4"/>
  <c r="T239" i="4"/>
  <c r="N240" i="4"/>
  <c r="T241" i="4"/>
  <c r="N242" i="4"/>
  <c r="T243" i="4"/>
  <c r="N244" i="4"/>
  <c r="T245" i="4"/>
  <c r="X245" i="4" s="1"/>
  <c r="N246" i="4"/>
  <c r="AA246" i="4" s="1"/>
  <c r="T247" i="4"/>
  <c r="N216" i="4"/>
  <c r="T205" i="4"/>
  <c r="V205" i="4" s="1"/>
  <c r="V211" i="4" s="1"/>
  <c r="V27" i="6" s="1"/>
  <c r="T206" i="4"/>
  <c r="N207" i="4"/>
  <c r="T207" i="4" s="1"/>
  <c r="N208" i="4"/>
  <c r="T209" i="4"/>
  <c r="X209" i="4"/>
  <c r="T210" i="4"/>
  <c r="X210" i="4" s="1"/>
  <c r="AB210" i="4" s="1"/>
  <c r="R204" i="4"/>
  <c r="T182" i="4"/>
  <c r="X182" i="4"/>
  <c r="AB182" i="4"/>
  <c r="T185" i="4"/>
  <c r="X185" i="4" s="1"/>
  <c r="T186" i="4"/>
  <c r="R187" i="4"/>
  <c r="AA187" i="4" s="1"/>
  <c r="R190" i="4"/>
  <c r="AA190" i="4" s="1"/>
  <c r="T191" i="4"/>
  <c r="R192" i="4"/>
  <c r="AA192" i="4" s="1"/>
  <c r="N195" i="4"/>
  <c r="T156" i="4"/>
  <c r="X156" i="4" s="1"/>
  <c r="T157" i="4"/>
  <c r="T159" i="4"/>
  <c r="N155" i="4"/>
  <c r="N151" i="4"/>
  <c r="N152" i="4"/>
  <c r="T152" i="4" s="1"/>
  <c r="T150" i="4"/>
  <c r="U150" i="4" s="1"/>
  <c r="N147" i="4"/>
  <c r="T147" i="4" s="1"/>
  <c r="T139" i="4"/>
  <c r="N140" i="4"/>
  <c r="R140" i="4"/>
  <c r="AA140" i="4" s="1"/>
  <c r="N141" i="4"/>
  <c r="N142" i="4"/>
  <c r="T142" i="4" s="1"/>
  <c r="X142" i="4" s="1"/>
  <c r="T143" i="4"/>
  <c r="N138" i="4"/>
  <c r="T138" i="4" s="1"/>
  <c r="X138" i="4" s="1"/>
  <c r="T128" i="4"/>
  <c r="N129" i="4"/>
  <c r="N130" i="4"/>
  <c r="N131" i="4"/>
  <c r="R131" i="4"/>
  <c r="N132" i="4"/>
  <c r="T132" i="4" s="1"/>
  <c r="T133" i="4"/>
  <c r="X133" i="4" s="1"/>
  <c r="AB133" i="4" s="1"/>
  <c r="N135" i="4"/>
  <c r="N136" i="4" s="1"/>
  <c r="N18" i="6" s="1"/>
  <c r="R135" i="4"/>
  <c r="N114" i="4"/>
  <c r="N115" i="4"/>
  <c r="T115" i="4"/>
  <c r="N116" i="4"/>
  <c r="T117" i="4"/>
  <c r="N119" i="4"/>
  <c r="T119" i="4" s="1"/>
  <c r="X119" i="4" s="1"/>
  <c r="T120" i="4"/>
  <c r="X120" i="4"/>
  <c r="T122" i="4"/>
  <c r="X122" i="4" s="1"/>
  <c r="T123" i="4"/>
  <c r="X123" i="4"/>
  <c r="AB123" i="4"/>
  <c r="T124" i="4"/>
  <c r="N113" i="4"/>
  <c r="T113" i="4" s="1"/>
  <c r="N108" i="4"/>
  <c r="N110" i="4"/>
  <c r="N95" i="4"/>
  <c r="N96" i="4"/>
  <c r="N97" i="4"/>
  <c r="N98" i="4"/>
  <c r="T98" i="4"/>
  <c r="N99" i="4"/>
  <c r="N100" i="4"/>
  <c r="N101" i="4"/>
  <c r="T101" i="4" s="1"/>
  <c r="T94" i="4"/>
  <c r="X94" i="4"/>
  <c r="N84" i="4"/>
  <c r="N85" i="4"/>
  <c r="T85" i="4"/>
  <c r="AB85" i="4" s="1"/>
  <c r="T86" i="4"/>
  <c r="T87" i="4"/>
  <c r="V87" i="4"/>
  <c r="T89" i="4"/>
  <c r="W89" i="4" s="1"/>
  <c r="N90" i="4"/>
  <c r="Q90" i="4"/>
  <c r="AA90" i="4" s="1"/>
  <c r="T83" i="4"/>
  <c r="W83" i="4" s="1"/>
  <c r="N51" i="4"/>
  <c r="T52" i="4"/>
  <c r="W52" i="4" s="1"/>
  <c r="T53" i="4"/>
  <c r="W53" i="4"/>
  <c r="T55" i="4"/>
  <c r="AB55" i="4" s="1"/>
  <c r="T57" i="4"/>
  <c r="X57" i="4"/>
  <c r="AB57" i="4" s="1"/>
  <c r="R57" i="4"/>
  <c r="N60" i="4"/>
  <c r="AA60" i="4"/>
  <c r="T62" i="4"/>
  <c r="W62" i="4" s="1"/>
  <c r="T63" i="4"/>
  <c r="P63" i="4"/>
  <c r="AA63" i="4" s="1"/>
  <c r="T66" i="4"/>
  <c r="W66" i="4" s="1"/>
  <c r="T67" i="4"/>
  <c r="W67" i="4"/>
  <c r="AB67" i="4" s="1"/>
  <c r="T69" i="4"/>
  <c r="N72" i="4"/>
  <c r="T73" i="4"/>
  <c r="T74" i="4"/>
  <c r="U74" i="4" s="1"/>
  <c r="T75" i="4"/>
  <c r="T76" i="4"/>
  <c r="N77" i="4"/>
  <c r="N78" i="4"/>
  <c r="T78" i="4" s="1"/>
  <c r="V78" i="4" s="1"/>
  <c r="N79" i="4"/>
  <c r="T79" i="4"/>
  <c r="X79" i="4"/>
  <c r="T43" i="4"/>
  <c r="V43" i="4" s="1"/>
  <c r="T44" i="4"/>
  <c r="X44" i="4"/>
  <c r="Q45" i="4"/>
  <c r="AA45" i="4"/>
  <c r="N46" i="4"/>
  <c r="T47" i="4"/>
  <c r="T48" i="4"/>
  <c r="T49" i="4"/>
  <c r="W49" i="4" s="1"/>
  <c r="N42" i="4"/>
  <c r="T42" i="4"/>
  <c r="N20" i="4"/>
  <c r="AA20" i="4" s="1"/>
  <c r="N21" i="4"/>
  <c r="N22" i="4"/>
  <c r="P22" i="4"/>
  <c r="N23" i="4"/>
  <c r="T24" i="4"/>
  <c r="N25" i="4"/>
  <c r="T25" i="4" s="1"/>
  <c r="AB25" i="4" s="1"/>
  <c r="N26" i="4"/>
  <c r="O26" i="4"/>
  <c r="N27" i="4"/>
  <c r="O27" i="4" s="1"/>
  <c r="N28" i="4"/>
  <c r="N30" i="4"/>
  <c r="T18" i="4"/>
  <c r="X18" i="4"/>
  <c r="R12" i="4"/>
  <c r="AA12" i="4" s="1"/>
  <c r="N13" i="4"/>
  <c r="R10" i="4"/>
  <c r="Y570" i="4"/>
  <c r="Y572" i="4" s="1"/>
  <c r="U570" i="4"/>
  <c r="U572" i="4" s="1"/>
  <c r="Y504" i="4"/>
  <c r="X504" i="4"/>
  <c r="X47" i="6" s="1"/>
  <c r="W504" i="4"/>
  <c r="W47" i="6" s="1"/>
  <c r="W488" i="4"/>
  <c r="W46" i="6" s="1"/>
  <c r="W15" i="5"/>
  <c r="W471" i="4"/>
  <c r="W43" i="6" s="1"/>
  <c r="V471" i="4"/>
  <c r="V43" i="6" s="1"/>
  <c r="U471" i="4"/>
  <c r="U43" i="6" s="1"/>
  <c r="W465" i="4"/>
  <c r="V465" i="4"/>
  <c r="V42" i="6" s="1"/>
  <c r="U465" i="4"/>
  <c r="U42" i="6" s="1"/>
  <c r="W453" i="4"/>
  <c r="W41" i="6" s="1"/>
  <c r="V453" i="4"/>
  <c r="V41" i="6" s="1"/>
  <c r="U453" i="4"/>
  <c r="U41" i="6" s="1"/>
  <c r="Y443" i="4"/>
  <c r="W443" i="4"/>
  <c r="W39" i="6" s="1"/>
  <c r="V443" i="4"/>
  <c r="V39" i="6" s="1"/>
  <c r="U443" i="4"/>
  <c r="U39" i="6" s="1"/>
  <c r="Y433" i="4"/>
  <c r="W433" i="4"/>
  <c r="W38" i="6" s="1"/>
  <c r="Y420" i="4"/>
  <c r="W381" i="4"/>
  <c r="W34" i="6" s="1"/>
  <c r="V381" i="4"/>
  <c r="V34" i="6" s="1"/>
  <c r="U381" i="4"/>
  <c r="U34" i="6" s="1"/>
  <c r="Y377" i="4"/>
  <c r="V377" i="4"/>
  <c r="V33" i="6" s="1"/>
  <c r="U377" i="4"/>
  <c r="U33" i="6" s="1"/>
  <c r="Y360" i="4"/>
  <c r="Y316" i="4"/>
  <c r="W316" i="4"/>
  <c r="W31" i="6" s="1"/>
  <c r="V316" i="4"/>
  <c r="V31" i="6" s="1"/>
  <c r="U316" i="4"/>
  <c r="U31" i="6" s="1"/>
  <c r="Y304" i="4"/>
  <c r="U304" i="4"/>
  <c r="U30" i="6" s="1"/>
  <c r="Y261" i="4"/>
  <c r="W261" i="4"/>
  <c r="W29" i="6" s="1"/>
  <c r="V261" i="4"/>
  <c r="V29" i="6" s="1"/>
  <c r="Y248" i="4"/>
  <c r="W248" i="4"/>
  <c r="W28" i="6" s="1"/>
  <c r="V248" i="4"/>
  <c r="V28" i="6" s="1"/>
  <c r="U211" i="4"/>
  <c r="U27" i="6" s="1"/>
  <c r="W200" i="4"/>
  <c r="W25" i="6" s="1"/>
  <c r="V200" i="4"/>
  <c r="V25" i="6" s="1"/>
  <c r="U200" i="4"/>
  <c r="U25" i="6" s="1"/>
  <c r="W196" i="4"/>
  <c r="W24" i="6" s="1"/>
  <c r="V196" i="4"/>
  <c r="V24" i="6" s="1"/>
  <c r="U196" i="4"/>
  <c r="U24" i="6" s="1"/>
  <c r="Y179" i="4"/>
  <c r="Y160" i="4"/>
  <c r="W160" i="4"/>
  <c r="W22" i="6" s="1"/>
  <c r="V160" i="4"/>
  <c r="V22" i="6" s="1"/>
  <c r="Y153" i="4"/>
  <c r="W153" i="4"/>
  <c r="V153" i="4"/>
  <c r="V21" i="6" s="1"/>
  <c r="Y148" i="4"/>
  <c r="W148" i="4"/>
  <c r="W20" i="6" s="1"/>
  <c r="V148" i="4"/>
  <c r="W136" i="4"/>
  <c r="W18" i="6" s="1"/>
  <c r="V136" i="4"/>
  <c r="V18" i="6" s="1"/>
  <c r="W126" i="4"/>
  <c r="W17" i="6" s="1"/>
  <c r="V126" i="4"/>
  <c r="V17" i="6" s="1"/>
  <c r="U126" i="4"/>
  <c r="U17" i="6" s="1"/>
  <c r="W111" i="4"/>
  <c r="W16" i="6" s="1"/>
  <c r="V111" i="4"/>
  <c r="V16" i="6" s="1"/>
  <c r="U111" i="4"/>
  <c r="U16" i="6" s="1"/>
  <c r="W102" i="4"/>
  <c r="Y92" i="4"/>
  <c r="U92" i="4"/>
  <c r="U13" i="6" s="1"/>
  <c r="Y81" i="4"/>
  <c r="Y103" i="4" s="1"/>
  <c r="Y32" i="4"/>
  <c r="W9" i="5"/>
  <c r="V9" i="5"/>
  <c r="S570" i="4"/>
  <c r="S572" i="4" s="1"/>
  <c r="O570" i="4"/>
  <c r="O572" i="4" s="1"/>
  <c r="O534" i="4"/>
  <c r="AA534" i="4"/>
  <c r="S504" i="4"/>
  <c r="S47" i="6" s="1"/>
  <c r="R504" i="4"/>
  <c r="R47" i="6" s="1"/>
  <c r="Q504" i="4"/>
  <c r="Q47" i="6" s="1"/>
  <c r="Q488" i="4"/>
  <c r="Q46" i="6" s="1"/>
  <c r="Q15" i="5"/>
  <c r="Q471" i="4"/>
  <c r="Q43" i="6" s="1"/>
  <c r="P471" i="4"/>
  <c r="P43" i="6" s="1"/>
  <c r="O471" i="4"/>
  <c r="S471" i="4"/>
  <c r="Q465" i="4"/>
  <c r="Q42" i="6" s="1"/>
  <c r="P465" i="4"/>
  <c r="P42" i="6" s="1"/>
  <c r="O465" i="4"/>
  <c r="O42" i="6" s="1"/>
  <c r="Q453" i="4"/>
  <c r="P453" i="4"/>
  <c r="P41" i="6" s="1"/>
  <c r="O453" i="4"/>
  <c r="O41" i="6" s="1"/>
  <c r="S443" i="4"/>
  <c r="S39" i="6" s="1"/>
  <c r="Q443" i="4"/>
  <c r="Q39" i="6" s="1"/>
  <c r="P443" i="4"/>
  <c r="P39" i="6" s="1"/>
  <c r="R442" i="4"/>
  <c r="AA442" i="4"/>
  <c r="R439" i="4"/>
  <c r="AA439" i="4" s="1"/>
  <c r="S433" i="4"/>
  <c r="S38" i="6" s="1"/>
  <c r="Q433" i="4"/>
  <c r="Q38" i="6" s="1"/>
  <c r="P423" i="4"/>
  <c r="O423" i="4"/>
  <c r="AA423" i="4" s="1"/>
  <c r="R422" i="4"/>
  <c r="AA422" i="4" s="1"/>
  <c r="O422" i="4"/>
  <c r="R411" i="4"/>
  <c r="AA411" i="4" s="1"/>
  <c r="R399" i="4"/>
  <c r="AA399" i="4"/>
  <c r="R395" i="4"/>
  <c r="AA395" i="4" s="1"/>
  <c r="Q386" i="4"/>
  <c r="Q385" i="4"/>
  <c r="AA385" i="4" s="1"/>
  <c r="Q381" i="4"/>
  <c r="Q34" i="6" s="1"/>
  <c r="P381" i="4"/>
  <c r="P34" i="6" s="1"/>
  <c r="O381" i="4"/>
  <c r="O34" i="6" s="1"/>
  <c r="S381" i="4"/>
  <c r="S34" i="6" s="1"/>
  <c r="S377" i="4"/>
  <c r="S33" i="6" s="1"/>
  <c r="P377" i="4"/>
  <c r="P33" i="6" s="1"/>
  <c r="O377" i="4"/>
  <c r="O33" i="6" s="1"/>
  <c r="R369" i="4"/>
  <c r="AA369" i="4" s="1"/>
  <c r="R344" i="4"/>
  <c r="AA344" i="4" s="1"/>
  <c r="Q341" i="4"/>
  <c r="AA341" i="4" s="1"/>
  <c r="R337" i="4"/>
  <c r="AA337" i="4"/>
  <c r="S316" i="4"/>
  <c r="S31" i="6" s="1"/>
  <c r="Q316" i="4"/>
  <c r="Q31" i="6" s="1"/>
  <c r="P316" i="4"/>
  <c r="O316" i="4"/>
  <c r="O31" i="6" s="1"/>
  <c r="S304" i="4"/>
  <c r="S30" i="6" s="1"/>
  <c r="O304" i="4"/>
  <c r="O30" i="6" s="1"/>
  <c r="P287" i="4"/>
  <c r="AA287" i="4"/>
  <c r="P286" i="4"/>
  <c r="AA286" i="4" s="1"/>
  <c r="P271" i="4"/>
  <c r="AA271" i="4"/>
  <c r="S261" i="4"/>
  <c r="S29" i="6" s="1"/>
  <c r="Q261" i="4"/>
  <c r="Q29" i="6" s="1"/>
  <c r="P261" i="4"/>
  <c r="P29" i="6" s="1"/>
  <c r="R252" i="4"/>
  <c r="AA252" i="4"/>
  <c r="S248" i="4"/>
  <c r="Q248" i="4"/>
  <c r="Q28" i="6" s="1"/>
  <c r="P248" i="4"/>
  <c r="P28" i="6" s="1"/>
  <c r="R247" i="4"/>
  <c r="AA247" i="4" s="1"/>
  <c r="R243" i="4"/>
  <c r="AA243" i="4"/>
  <c r="R239" i="4"/>
  <c r="AA239" i="4" s="1"/>
  <c r="R235" i="4"/>
  <c r="AA235" i="4" s="1"/>
  <c r="R218" i="4"/>
  <c r="AA218" i="4" s="1"/>
  <c r="O211" i="4"/>
  <c r="O27" i="6" s="1"/>
  <c r="R210" i="4"/>
  <c r="AA210" i="4" s="1"/>
  <c r="R206" i="4"/>
  <c r="AA206" i="4"/>
  <c r="P205" i="4"/>
  <c r="S211" i="4"/>
  <c r="S27" i="6" s="1"/>
  <c r="Q200" i="4"/>
  <c r="Q25" i="6" s="1"/>
  <c r="P200" i="4"/>
  <c r="P25" i="6" s="1"/>
  <c r="O200" i="4"/>
  <c r="O25" i="6" s="1"/>
  <c r="Q196" i="4"/>
  <c r="Q24" i="6" s="1"/>
  <c r="P196" i="4"/>
  <c r="P24" i="6" s="1"/>
  <c r="R186" i="4"/>
  <c r="R185" i="4"/>
  <c r="AA185" i="4" s="1"/>
  <c r="R177" i="4"/>
  <c r="AA177" i="4" s="1"/>
  <c r="R173" i="4"/>
  <c r="AA173" i="4" s="1"/>
  <c r="S160" i="4"/>
  <c r="S22" i="6" s="1"/>
  <c r="Q160" i="4"/>
  <c r="P160" i="4"/>
  <c r="R159" i="4"/>
  <c r="AA159" i="4" s="1"/>
  <c r="R158" i="4"/>
  <c r="AA158" i="4" s="1"/>
  <c r="R157" i="4"/>
  <c r="AA157" i="4" s="1"/>
  <c r="R156" i="4"/>
  <c r="S153" i="4"/>
  <c r="S21" i="6" s="1"/>
  <c r="Q153" i="4"/>
  <c r="Q21" i="6" s="1"/>
  <c r="P153" i="4"/>
  <c r="P21" i="6" s="1"/>
  <c r="S148" i="4"/>
  <c r="S20" i="6" s="1"/>
  <c r="Q148" i="4"/>
  <c r="Q20" i="6" s="1"/>
  <c r="P148" i="4"/>
  <c r="P20" i="6" s="1"/>
  <c r="R143" i="4"/>
  <c r="AA143" i="4" s="1"/>
  <c r="R139" i="4"/>
  <c r="AA139" i="4" s="1"/>
  <c r="Q136" i="4"/>
  <c r="Q18" i="6" s="1"/>
  <c r="P136" i="4"/>
  <c r="P18" i="6" s="1"/>
  <c r="Q126" i="4"/>
  <c r="Q17" i="6" s="1"/>
  <c r="P126" i="4"/>
  <c r="P17" i="6" s="1"/>
  <c r="O126" i="4"/>
  <c r="O17" i="6" s="1"/>
  <c r="Q111" i="4"/>
  <c r="Q16" i="6" s="1"/>
  <c r="P111" i="4"/>
  <c r="P16" i="6" s="1"/>
  <c r="O111" i="4"/>
  <c r="O16" i="6" s="1"/>
  <c r="Q102" i="4"/>
  <c r="Q14" i="6" s="1"/>
  <c r="S102" i="4"/>
  <c r="S14" i="6" s="1"/>
  <c r="S92" i="4"/>
  <c r="S13" i="6" s="1"/>
  <c r="O92" i="4"/>
  <c r="O13" i="6" s="1"/>
  <c r="P87" i="4"/>
  <c r="P86" i="4"/>
  <c r="AA86" i="4" s="1"/>
  <c r="Q83" i="4"/>
  <c r="AA83" i="4" s="1"/>
  <c r="S81" i="4"/>
  <c r="S12" i="6" s="1"/>
  <c r="O74" i="4"/>
  <c r="P73" i="4"/>
  <c r="AA73" i="4" s="1"/>
  <c r="Q66" i="4"/>
  <c r="AA66" i="4" s="1"/>
  <c r="Q62" i="4"/>
  <c r="AA62" i="4" s="1"/>
  <c r="Q53" i="4"/>
  <c r="AA53" i="4" s="1"/>
  <c r="Q52" i="4"/>
  <c r="O52" i="4"/>
  <c r="Q48" i="4"/>
  <c r="AA48" i="4" s="1"/>
  <c r="P44" i="4"/>
  <c r="AA44" i="4" s="1"/>
  <c r="P43" i="4"/>
  <c r="AA43" i="4" s="1"/>
  <c r="S32" i="4"/>
  <c r="R24" i="4"/>
  <c r="AA24" i="4" s="1"/>
  <c r="R18" i="4"/>
  <c r="H54" i="4"/>
  <c r="F83" i="4"/>
  <c r="F84" i="4" s="1"/>
  <c r="F86" i="4" s="1"/>
  <c r="F87" i="4"/>
  <c r="F88" i="4" s="1"/>
  <c r="F89" i="4" s="1"/>
  <c r="F90" i="4" s="1"/>
  <c r="F91" i="4" s="1"/>
  <c r="J88" i="4"/>
  <c r="K89" i="4"/>
  <c r="L58" i="4"/>
  <c r="H34" i="4"/>
  <c r="K62" i="4"/>
  <c r="K64" i="4"/>
  <c r="M81" i="4"/>
  <c r="M12" i="6" s="1"/>
  <c r="L57" i="4"/>
  <c r="J63" i="4"/>
  <c r="L61" i="4"/>
  <c r="H102" i="4"/>
  <c r="H14" i="6" s="1"/>
  <c r="I101" i="4"/>
  <c r="J98" i="4"/>
  <c r="J95" i="4"/>
  <c r="F436" i="4"/>
  <c r="F438" i="4" s="1"/>
  <c r="F439" i="4" s="1"/>
  <c r="F440" i="4" s="1"/>
  <c r="F441" i="4" s="1"/>
  <c r="F442" i="4" s="1"/>
  <c r="I443" i="4"/>
  <c r="J443" i="4"/>
  <c r="J39" i="6" s="1"/>
  <c r="K443" i="4"/>
  <c r="K39" i="6" s="1"/>
  <c r="M443" i="4"/>
  <c r="M39" i="6" s="1"/>
  <c r="H443" i="4"/>
  <c r="H39" i="6" s="1"/>
  <c r="L436" i="4"/>
  <c r="I403" i="4"/>
  <c r="I405" i="4" s="1"/>
  <c r="I35" i="6" s="1"/>
  <c r="K433" i="4"/>
  <c r="K38" i="6" s="1"/>
  <c r="M433" i="4"/>
  <c r="H433" i="4"/>
  <c r="H38" i="6" s="1"/>
  <c r="F422" i="4"/>
  <c r="F423" i="4"/>
  <c r="F424" i="4"/>
  <c r="F426" i="4" s="1"/>
  <c r="F427" i="4" s="1"/>
  <c r="F428" i="4"/>
  <c r="F429" i="4" s="1"/>
  <c r="F430" i="4" s="1"/>
  <c r="F431" i="4" s="1"/>
  <c r="F432" i="4" s="1"/>
  <c r="I424" i="4"/>
  <c r="J423" i="4"/>
  <c r="I423" i="4"/>
  <c r="L422" i="4"/>
  <c r="I422" i="4"/>
  <c r="L413" i="4"/>
  <c r="L412" i="4"/>
  <c r="L411" i="4"/>
  <c r="F408" i="4"/>
  <c r="F409" i="4" s="1"/>
  <c r="F410" i="4" s="1"/>
  <c r="F411" i="4" s="1"/>
  <c r="F412" i="4" s="1"/>
  <c r="F413" i="4"/>
  <c r="F415" i="4" s="1"/>
  <c r="L401" i="4"/>
  <c r="L399" i="4"/>
  <c r="L397" i="4"/>
  <c r="L395" i="4"/>
  <c r="L394" i="4"/>
  <c r="L392" i="4"/>
  <c r="L391" i="4"/>
  <c r="L390" i="4"/>
  <c r="L389" i="4"/>
  <c r="I377" i="4"/>
  <c r="I33" i="6" s="1"/>
  <c r="J377" i="4"/>
  <c r="J33" i="6" s="1"/>
  <c r="M377" i="4"/>
  <c r="M33" i="6" s="1"/>
  <c r="H377" i="4"/>
  <c r="H33" i="6" s="1"/>
  <c r="F363" i="4"/>
  <c r="F364" i="4" s="1"/>
  <c r="F366" i="4" s="1"/>
  <c r="F368" i="4" s="1"/>
  <c r="F369" i="4"/>
  <c r="F370" i="4" s="1"/>
  <c r="F371" i="4" s="1"/>
  <c r="F372" i="4" s="1"/>
  <c r="F373" i="4" s="1"/>
  <c r="F375" i="4" s="1"/>
  <c r="F376" i="4" s="1"/>
  <c r="L372" i="4"/>
  <c r="L371" i="4"/>
  <c r="K370" i="4"/>
  <c r="L369" i="4"/>
  <c r="L366" i="4"/>
  <c r="K364" i="4"/>
  <c r="K363" i="4"/>
  <c r="I357" i="4"/>
  <c r="L356" i="4"/>
  <c r="L355" i="4"/>
  <c r="L352" i="4"/>
  <c r="K350" i="4"/>
  <c r="K349" i="4"/>
  <c r="L347" i="4"/>
  <c r="L345" i="4"/>
  <c r="L344" i="4"/>
  <c r="I321" i="4"/>
  <c r="F319" i="4"/>
  <c r="F321" i="4" s="1"/>
  <c r="F322" i="4" s="1"/>
  <c r="F324" i="4" s="1"/>
  <c r="F325" i="4" s="1"/>
  <c r="F326" i="4" s="1"/>
  <c r="F327" i="4" s="1"/>
  <c r="F328" i="4" s="1"/>
  <c r="F329" i="4" s="1"/>
  <c r="F330" i="4" s="1"/>
  <c r="F331" i="4" s="1"/>
  <c r="F332" i="4" s="1"/>
  <c r="F333" i="4" s="1"/>
  <c r="F334" i="4" s="1"/>
  <c r="F335" i="4" s="1"/>
  <c r="F336" i="4" s="1"/>
  <c r="F337" i="4" s="1"/>
  <c r="F338" i="4" s="1"/>
  <c r="F339" i="4" s="1"/>
  <c r="F340" i="4" s="1"/>
  <c r="F341" i="4" s="1"/>
  <c r="F342" i="4" s="1"/>
  <c r="F344" i="4" s="1"/>
  <c r="F345" i="4" s="1"/>
  <c r="F347" i="4" s="1"/>
  <c r="F349" i="4" s="1"/>
  <c r="F350" i="4" s="1"/>
  <c r="F352" i="4" s="1"/>
  <c r="F353" i="4" s="1"/>
  <c r="F355" i="4" s="1"/>
  <c r="F356" i="4" s="1"/>
  <c r="F357" i="4" s="1"/>
  <c r="F359" i="4" s="1"/>
  <c r="K341" i="4"/>
  <c r="L340" i="4"/>
  <c r="L339" i="4"/>
  <c r="L338" i="4"/>
  <c r="L337" i="4"/>
  <c r="L336" i="4"/>
  <c r="K335" i="4"/>
  <c r="L334" i="4"/>
  <c r="L333" i="4"/>
  <c r="K333" i="4"/>
  <c r="L332" i="4"/>
  <c r="K331" i="4"/>
  <c r="L330" i="4"/>
  <c r="K330" i="4"/>
  <c r="L329" i="4"/>
  <c r="L328" i="4"/>
  <c r="L327" i="4"/>
  <c r="L326" i="4"/>
  <c r="L324" i="4"/>
  <c r="I322" i="4"/>
  <c r="L319" i="4"/>
  <c r="I304" i="4"/>
  <c r="I30" i="6" s="1"/>
  <c r="M304" i="4"/>
  <c r="M30" i="6" s="1"/>
  <c r="H304" i="4"/>
  <c r="H30" i="6" s="1"/>
  <c r="K300" i="4"/>
  <c r="J299" i="4"/>
  <c r="K297" i="4"/>
  <c r="L295" i="4"/>
  <c r="J293" i="4"/>
  <c r="L292" i="4"/>
  <c r="L290" i="4"/>
  <c r="L289" i="4"/>
  <c r="J286" i="4"/>
  <c r="J287" i="4"/>
  <c r="J284" i="4"/>
  <c r="L282" i="4"/>
  <c r="L281" i="4"/>
  <c r="J280" i="4"/>
  <c r="L279" i="4"/>
  <c r="J278" i="4"/>
  <c r="J277" i="4"/>
  <c r="K276" i="4"/>
  <c r="J272" i="4"/>
  <c r="J271" i="4"/>
  <c r="K270" i="4"/>
  <c r="F264" i="4"/>
  <c r="F265" i="4" s="1"/>
  <c r="F266" i="4" s="1"/>
  <c r="F267" i="4" s="1"/>
  <c r="F268" i="4" s="1"/>
  <c r="F270" i="4" s="1"/>
  <c r="F271" i="4" s="1"/>
  <c r="F272" i="4" s="1"/>
  <c r="F273" i="4" s="1"/>
  <c r="F275" i="4" s="1"/>
  <c r="F276" i="4" s="1"/>
  <c r="F277" i="4" s="1"/>
  <c r="F278" i="4" s="1"/>
  <c r="F279" i="4" s="1"/>
  <c r="F280" i="4" s="1"/>
  <c r="F281" i="4" s="1"/>
  <c r="F282" i="4" s="1"/>
  <c r="F284" i="4" s="1"/>
  <c r="F285" i="4" s="1"/>
  <c r="F286" i="4" s="1"/>
  <c r="F287" i="4" s="1"/>
  <c r="F289" i="4" s="1"/>
  <c r="F290" i="4" s="1"/>
  <c r="F292" i="4" s="1"/>
  <c r="F293" i="4" s="1"/>
  <c r="F295" i="4" s="1"/>
  <c r="F297" i="4" s="1"/>
  <c r="F299" i="4" s="1"/>
  <c r="F300" i="4" s="1"/>
  <c r="F302" i="4" s="1"/>
  <c r="F303" i="4" s="1"/>
  <c r="K267" i="4"/>
  <c r="J266" i="4"/>
  <c r="L265" i="4"/>
  <c r="L264" i="4"/>
  <c r="F251" i="4"/>
  <c r="F252" i="4" s="1"/>
  <c r="F254" i="4" s="1"/>
  <c r="F255" i="4" s="1"/>
  <c r="F257" i="4"/>
  <c r="F258" i="4" s="1"/>
  <c r="F260" i="4" s="1"/>
  <c r="J261" i="4"/>
  <c r="J29" i="6" s="1"/>
  <c r="K261" i="4"/>
  <c r="K29" i="6" s="1"/>
  <c r="M261" i="4"/>
  <c r="M29" i="6" s="1"/>
  <c r="H261" i="4"/>
  <c r="H29" i="6" s="1"/>
  <c r="L255" i="4"/>
  <c r="L254" i="4"/>
  <c r="L252" i="4"/>
  <c r="L251" i="4"/>
  <c r="I251" i="4"/>
  <c r="I261" i="4" s="1"/>
  <c r="I29" i="6" s="1"/>
  <c r="F214" i="4"/>
  <c r="F216" i="4" s="1"/>
  <c r="F217" i="4" s="1"/>
  <c r="F218" i="4" s="1"/>
  <c r="F220" i="4" s="1"/>
  <c r="F221" i="4" s="1"/>
  <c r="F222" i="4" s="1"/>
  <c r="F223" i="4" s="1"/>
  <c r="F224" i="4" s="1"/>
  <c r="F225" i="4" s="1"/>
  <c r="F226" i="4" s="1"/>
  <c r="F227" i="4" s="1"/>
  <c r="F228" i="4" s="1"/>
  <c r="F230" i="4" s="1"/>
  <c r="F231" i="4" s="1"/>
  <c r="F232" i="4" s="1"/>
  <c r="F234" i="4" s="1"/>
  <c r="F235" i="4" s="1"/>
  <c r="F236" i="4" s="1"/>
  <c r="F237" i="4" s="1"/>
  <c r="F238" i="4" s="1"/>
  <c r="F239" i="4" s="1"/>
  <c r="F240" i="4" s="1"/>
  <c r="F241" i="4" s="1"/>
  <c r="F243" i="4" s="1"/>
  <c r="F245" i="4" s="1"/>
  <c r="F247" i="4" s="1"/>
  <c r="J248" i="4"/>
  <c r="J28" i="6" s="1"/>
  <c r="K248" i="4"/>
  <c r="K28" i="6" s="1"/>
  <c r="M248" i="4"/>
  <c r="M28" i="6" s="1"/>
  <c r="H248" i="4"/>
  <c r="H28" i="6" s="1"/>
  <c r="L245" i="4"/>
  <c r="L243" i="4"/>
  <c r="L236" i="4"/>
  <c r="L235" i="4"/>
  <c r="L232" i="4"/>
  <c r="L231" i="4"/>
  <c r="L230" i="4"/>
  <c r="I230" i="4"/>
  <c r="I248" i="4" s="1"/>
  <c r="I28" i="6" s="1"/>
  <c r="L228" i="4"/>
  <c r="L227" i="4"/>
  <c r="L226" i="4"/>
  <c r="L225" i="4"/>
  <c r="L224" i="4"/>
  <c r="L223" i="4"/>
  <c r="L222" i="4"/>
  <c r="L221" i="4"/>
  <c r="L220" i="4"/>
  <c r="L218" i="4"/>
  <c r="L217" i="4"/>
  <c r="L216" i="4"/>
  <c r="L214" i="4"/>
  <c r="L192" i="4"/>
  <c r="L439" i="4"/>
  <c r="L440" i="4"/>
  <c r="L441" i="4"/>
  <c r="L442" i="4"/>
  <c r="L438" i="4"/>
  <c r="L415" i="4"/>
  <c r="M381" i="4"/>
  <c r="M34" i="6" s="1"/>
  <c r="L380" i="4"/>
  <c r="I381" i="4"/>
  <c r="I34" i="6" s="1"/>
  <c r="J381" i="4"/>
  <c r="J34" i="6" s="1"/>
  <c r="K381" i="4"/>
  <c r="H381" i="4"/>
  <c r="F379" i="4"/>
  <c r="F380" i="4" s="1"/>
  <c r="L307" i="4"/>
  <c r="L308" i="4"/>
  <c r="L309" i="4"/>
  <c r="L310" i="4"/>
  <c r="L311" i="4"/>
  <c r="L312" i="4"/>
  <c r="L313" i="4"/>
  <c r="L314" i="4"/>
  <c r="L315" i="4"/>
  <c r="L306" i="4"/>
  <c r="I316" i="4"/>
  <c r="I31" i="6" s="1"/>
  <c r="J316" i="4"/>
  <c r="J31" i="6" s="1"/>
  <c r="K316" i="4"/>
  <c r="K31" i="6" s="1"/>
  <c r="M316" i="4"/>
  <c r="H316" i="4"/>
  <c r="H31" i="6" s="1"/>
  <c r="F306" i="4"/>
  <c r="F307" i="4" s="1"/>
  <c r="F308" i="4" s="1"/>
  <c r="F309" i="4" s="1"/>
  <c r="F310" i="4" s="1"/>
  <c r="F311" i="4" s="1"/>
  <c r="F312" i="4" s="1"/>
  <c r="F313" i="4" s="1"/>
  <c r="F314" i="4" s="1"/>
  <c r="F315" i="4" s="1"/>
  <c r="L237" i="4"/>
  <c r="L238" i="4"/>
  <c r="L239" i="4"/>
  <c r="L248" i="4" s="1"/>
  <c r="L28" i="6" s="1"/>
  <c r="L240" i="4"/>
  <c r="L241" i="4"/>
  <c r="L247" i="4"/>
  <c r="L234" i="4"/>
  <c r="J430" i="4"/>
  <c r="I430" i="4"/>
  <c r="J431" i="4"/>
  <c r="K102" i="4"/>
  <c r="L84" i="4"/>
  <c r="L92" i="4" s="1"/>
  <c r="L13" i="6" s="1"/>
  <c r="K30" i="4"/>
  <c r="J29" i="4"/>
  <c r="I29" i="4"/>
  <c r="I28" i="4"/>
  <c r="I27" i="4"/>
  <c r="I26" i="4"/>
  <c r="M92" i="4"/>
  <c r="J100" i="4"/>
  <c r="J102" i="4" s="1"/>
  <c r="J14" i="6" s="1"/>
  <c r="I99" i="4"/>
  <c r="I102" i="4" s="1"/>
  <c r="K91" i="4"/>
  <c r="J87" i="4"/>
  <c r="J86" i="4"/>
  <c r="K83" i="4"/>
  <c r="L80" i="4"/>
  <c r="L79" i="4"/>
  <c r="I80" i="4"/>
  <c r="I79" i="4"/>
  <c r="L56" i="4"/>
  <c r="K75" i="4"/>
  <c r="J74" i="4"/>
  <c r="I74" i="4"/>
  <c r="K69" i="4"/>
  <c r="K71" i="4"/>
  <c r="J44" i="4"/>
  <c r="J78" i="4"/>
  <c r="L76" i="4"/>
  <c r="L50" i="4"/>
  <c r="J73" i="4"/>
  <c r="K70" i="4"/>
  <c r="K68" i="4"/>
  <c r="K66" i="4"/>
  <c r="K67" i="4"/>
  <c r="J49" i="4"/>
  <c r="K65" i="4"/>
  <c r="K47" i="4"/>
  <c r="K48" i="4"/>
  <c r="K46" i="4"/>
  <c r="K53" i="4"/>
  <c r="I52" i="4"/>
  <c r="I81" i="4" s="1"/>
  <c r="I12" i="6" s="1"/>
  <c r="K52" i="4"/>
  <c r="K45" i="4"/>
  <c r="K90" i="4"/>
  <c r="J43" i="4"/>
  <c r="K42" i="4"/>
  <c r="J36" i="4"/>
  <c r="J37" i="4"/>
  <c r="J35" i="4"/>
  <c r="M32" i="4"/>
  <c r="M10" i="6" s="1"/>
  <c r="J23" i="4"/>
  <c r="L24" i="4"/>
  <c r="K22" i="4"/>
  <c r="J22" i="4"/>
  <c r="J21" i="4"/>
  <c r="L18" i="4"/>
  <c r="L32" i="4" s="1"/>
  <c r="L10" i="6" s="1"/>
  <c r="K373" i="4"/>
  <c r="L485" i="4"/>
  <c r="F163" i="4"/>
  <c r="F164" i="4" s="1"/>
  <c r="F165" i="4" s="1"/>
  <c r="F166" i="4" s="1"/>
  <c r="F167" i="4" s="1"/>
  <c r="F168" i="4" s="1"/>
  <c r="F169" i="4" s="1"/>
  <c r="F170" i="4" s="1"/>
  <c r="F171" i="4" s="1"/>
  <c r="F172" i="4" s="1"/>
  <c r="F173" i="4" s="1"/>
  <c r="F174" i="4" s="1"/>
  <c r="F175" i="4" s="1"/>
  <c r="F176" i="4" s="1"/>
  <c r="F177" i="4" s="1"/>
  <c r="F178" i="4" s="1"/>
  <c r="L177" i="4"/>
  <c r="L176" i="4"/>
  <c r="L174" i="4"/>
  <c r="L173" i="4"/>
  <c r="L172" i="4"/>
  <c r="L171" i="4"/>
  <c r="I170" i="4"/>
  <c r="I179" i="4" s="1"/>
  <c r="I23" i="6" s="1"/>
  <c r="I169" i="4"/>
  <c r="L168" i="4"/>
  <c r="L164" i="4"/>
  <c r="L163" i="4"/>
  <c r="L484" i="4"/>
  <c r="L13" i="4"/>
  <c r="L15" i="4" s="1"/>
  <c r="L185" i="4"/>
  <c r="I126" i="4"/>
  <c r="I17" i="6" s="1"/>
  <c r="J126" i="4"/>
  <c r="J17" i="6" s="1"/>
  <c r="K126" i="4"/>
  <c r="K17" i="6" s="1"/>
  <c r="H451" i="4"/>
  <c r="N451" i="4" s="1"/>
  <c r="R451" i="4" s="1"/>
  <c r="L462" i="4"/>
  <c r="H459" i="4"/>
  <c r="H458" i="4"/>
  <c r="T458" i="4" s="1"/>
  <c r="H456" i="4"/>
  <c r="R456" i="4"/>
  <c r="AA456" i="4" s="1"/>
  <c r="H457" i="4"/>
  <c r="I481" i="4"/>
  <c r="I488" i="4" s="1"/>
  <c r="M488" i="4"/>
  <c r="J432" i="4"/>
  <c r="L487" i="4"/>
  <c r="I493" i="4"/>
  <c r="H494" i="4"/>
  <c r="J494" i="4" s="1"/>
  <c r="I494" i="4"/>
  <c r="H492" i="4"/>
  <c r="I499" i="4"/>
  <c r="I498" i="4"/>
  <c r="I497" i="4"/>
  <c r="I503" i="4"/>
  <c r="I502" i="4"/>
  <c r="J502" i="4"/>
  <c r="I501" i="4"/>
  <c r="J501" i="4" s="1"/>
  <c r="H496" i="4"/>
  <c r="I495" i="4"/>
  <c r="I491" i="4"/>
  <c r="J491" i="4" s="1"/>
  <c r="I500" i="4"/>
  <c r="L429" i="4"/>
  <c r="I429" i="4"/>
  <c r="L189" i="4"/>
  <c r="L188" i="4"/>
  <c r="L186" i="4"/>
  <c r="L184" i="4"/>
  <c r="F42" i="4"/>
  <c r="F43" i="4" s="1"/>
  <c r="F44" i="4" s="1"/>
  <c r="F45" i="4" s="1"/>
  <c r="F46" i="4" s="1"/>
  <c r="F47" i="4" s="1"/>
  <c r="F48" i="4" s="1"/>
  <c r="F49" i="4" s="1"/>
  <c r="F50" i="4" s="1"/>
  <c r="F52" i="4" s="1"/>
  <c r="F53" i="4" s="1"/>
  <c r="F54" i="4" s="1"/>
  <c r="F56" i="4" s="1"/>
  <c r="F57" i="4" s="1"/>
  <c r="F58" i="4" s="1"/>
  <c r="F59" i="4" s="1"/>
  <c r="F61" i="4" s="1"/>
  <c r="F62" i="4" s="1"/>
  <c r="F63" i="4" s="1"/>
  <c r="F64" i="4" s="1"/>
  <c r="F65" i="4" s="1"/>
  <c r="F66" i="4" s="1"/>
  <c r="F67" i="4" s="1"/>
  <c r="F68" i="4" s="1"/>
  <c r="F69" i="4" s="1"/>
  <c r="F70" i="4" s="1"/>
  <c r="F71" i="4" s="1"/>
  <c r="F73" i="4" s="1"/>
  <c r="F74" i="4" s="1"/>
  <c r="F75" i="4" s="1"/>
  <c r="F76" i="4" s="1"/>
  <c r="F78" i="4" s="1"/>
  <c r="F79" i="4" s="1"/>
  <c r="F80" i="4" s="1"/>
  <c r="H111" i="4"/>
  <c r="H16" i="6" s="1"/>
  <c r="L452" i="4"/>
  <c r="L448" i="4"/>
  <c r="L159" i="4"/>
  <c r="L158" i="4"/>
  <c r="L157" i="4"/>
  <c r="L156" i="4"/>
  <c r="I155" i="4"/>
  <c r="I160" i="4" s="1"/>
  <c r="I22" i="6" s="1"/>
  <c r="L152" i="4"/>
  <c r="I153" i="4"/>
  <c r="I21" i="6" s="1"/>
  <c r="L150" i="4"/>
  <c r="I147" i="4"/>
  <c r="I148" i="4" s="1"/>
  <c r="I20" i="6" s="1"/>
  <c r="L147" i="4"/>
  <c r="L148" i="4" s="1"/>
  <c r="L20" i="6" s="1"/>
  <c r="L143" i="4"/>
  <c r="L142" i="4"/>
  <c r="L141" i="4"/>
  <c r="L139" i="4"/>
  <c r="L138" i="4"/>
  <c r="L135" i="4"/>
  <c r="L134" i="4"/>
  <c r="L132" i="4"/>
  <c r="I129" i="4"/>
  <c r="I136" i="4" s="1"/>
  <c r="L119" i="4"/>
  <c r="L116" i="4"/>
  <c r="L115" i="4"/>
  <c r="M126" i="4"/>
  <c r="M17" i="6" s="1"/>
  <c r="L110" i="4"/>
  <c r="L108" i="4"/>
  <c r="L111" i="4" s="1"/>
  <c r="L16" i="6" s="1"/>
  <c r="L470" i="4"/>
  <c r="J482" i="4"/>
  <c r="J488" i="4" s="1"/>
  <c r="J569" i="4"/>
  <c r="J570" i="4" s="1"/>
  <c r="J572" i="4" s="1"/>
  <c r="L568" i="4"/>
  <c r="L567" i="4"/>
  <c r="L566" i="4"/>
  <c r="H570" i="4"/>
  <c r="H572" i="4" s="1"/>
  <c r="I427" i="4"/>
  <c r="J427" i="4" s="1"/>
  <c r="I426" i="4"/>
  <c r="J426" i="4" s="1"/>
  <c r="L418" i="4"/>
  <c r="L420" i="4" s="1"/>
  <c r="L37" i="6" s="1"/>
  <c r="L387" i="4"/>
  <c r="K386" i="4"/>
  <c r="K385" i="4"/>
  <c r="K376" i="4"/>
  <c r="K375" i="4"/>
  <c r="K368" i="4"/>
  <c r="L359" i="4"/>
  <c r="L342" i="4"/>
  <c r="L325" i="4"/>
  <c r="L303" i="4"/>
  <c r="L302" i="4"/>
  <c r="J275" i="4"/>
  <c r="L260" i="4"/>
  <c r="L258" i="4"/>
  <c r="L257" i="4"/>
  <c r="L210" i="4"/>
  <c r="L209" i="4"/>
  <c r="L208" i="4"/>
  <c r="K207" i="4"/>
  <c r="K211" i="4" s="1"/>
  <c r="K27" i="6" s="1"/>
  <c r="L206" i="4"/>
  <c r="J205" i="4"/>
  <c r="M211" i="4"/>
  <c r="M27" i="6" s="1"/>
  <c r="I570" i="4"/>
  <c r="I572" i="4" s="1"/>
  <c r="I51" i="6" s="1"/>
  <c r="M570" i="4"/>
  <c r="M572" i="4" s="1"/>
  <c r="K504" i="4"/>
  <c r="K47" i="6" s="1"/>
  <c r="L504" i="4"/>
  <c r="L47" i="6" s="1"/>
  <c r="M504" i="4"/>
  <c r="M47" i="6" s="1"/>
  <c r="K488" i="4"/>
  <c r="K46" i="6" s="1"/>
  <c r="H471" i="4"/>
  <c r="H43" i="6" s="1"/>
  <c r="I471" i="4"/>
  <c r="I43" i="6" s="1"/>
  <c r="J471" i="4"/>
  <c r="K471" i="4"/>
  <c r="I465" i="4"/>
  <c r="I42" i="6" s="1"/>
  <c r="J465" i="4"/>
  <c r="J42" i="6" s="1"/>
  <c r="K465" i="4"/>
  <c r="K42" i="6" s="1"/>
  <c r="I453" i="4"/>
  <c r="I41" i="6" s="1"/>
  <c r="J453" i="4"/>
  <c r="J41" i="6" s="1"/>
  <c r="K453" i="4"/>
  <c r="K41" i="6" s="1"/>
  <c r="H211" i="4"/>
  <c r="H27" i="6" s="1"/>
  <c r="I211" i="4"/>
  <c r="I27" i="6" s="1"/>
  <c r="H200" i="4"/>
  <c r="H25" i="6" s="1"/>
  <c r="I200" i="4"/>
  <c r="I25" i="6" s="1"/>
  <c r="J200" i="4"/>
  <c r="J25" i="6" s="1"/>
  <c r="K200" i="4"/>
  <c r="K25" i="6" s="1"/>
  <c r="H196" i="4"/>
  <c r="H24" i="6" s="1"/>
  <c r="I196" i="4"/>
  <c r="I24" i="6" s="1"/>
  <c r="J196" i="4"/>
  <c r="K196" i="4"/>
  <c r="K24" i="6" s="1"/>
  <c r="H160" i="4"/>
  <c r="H22" i="6" s="1"/>
  <c r="J160" i="4"/>
  <c r="J22" i="6" s="1"/>
  <c r="K160" i="4"/>
  <c r="K22" i="6" s="1"/>
  <c r="M160" i="4"/>
  <c r="M22" i="6" s="1"/>
  <c r="H153" i="4"/>
  <c r="H21" i="6" s="1"/>
  <c r="J153" i="4"/>
  <c r="K153" i="4"/>
  <c r="M153" i="4"/>
  <c r="M21" i="6" s="1"/>
  <c r="H148" i="4"/>
  <c r="H20" i="6" s="1"/>
  <c r="J148" i="4"/>
  <c r="J20" i="6" s="1"/>
  <c r="K148" i="4"/>
  <c r="K20" i="6" s="1"/>
  <c r="M148" i="4"/>
  <c r="M20" i="6" s="1"/>
  <c r="H136" i="4"/>
  <c r="H18" i="6" s="1"/>
  <c r="J136" i="4"/>
  <c r="J18" i="6" s="1"/>
  <c r="K136" i="4"/>
  <c r="K18" i="6" s="1"/>
  <c r="I111" i="4"/>
  <c r="I16" i="6" s="1"/>
  <c r="J111" i="4"/>
  <c r="J16" i="6" s="1"/>
  <c r="K111" i="4"/>
  <c r="K16" i="6" s="1"/>
  <c r="F467" i="4"/>
  <c r="F468" i="4" s="1"/>
  <c r="F155" i="4"/>
  <c r="F156" i="4" s="1"/>
  <c r="F157" i="4" s="1"/>
  <c r="F158" i="4" s="1"/>
  <c r="F159" i="4" s="1"/>
  <c r="F138" i="4"/>
  <c r="F139" i="4" s="1"/>
  <c r="F140" i="4" s="1"/>
  <c r="F141" i="4" s="1"/>
  <c r="F142" i="4" s="1"/>
  <c r="F143" i="4" s="1"/>
  <c r="F144" i="4" s="1"/>
  <c r="F566" i="4"/>
  <c r="F567" i="4" s="1"/>
  <c r="F568" i="4" s="1"/>
  <c r="F569" i="4" s="1"/>
  <c r="F491" i="4"/>
  <c r="F492" i="4" s="1"/>
  <c r="F493" i="4" s="1"/>
  <c r="F494" i="4" s="1"/>
  <c r="F495" i="4" s="1"/>
  <c r="F496" i="4" s="1"/>
  <c r="F497" i="4" s="1"/>
  <c r="F498" i="4" s="1"/>
  <c r="F499" i="4" s="1"/>
  <c r="F500" i="4" s="1"/>
  <c r="F501" i="4" s="1"/>
  <c r="F502" i="4" s="1"/>
  <c r="F503" i="4" s="1"/>
  <c r="F480" i="4"/>
  <c r="F481" i="4" s="1"/>
  <c r="F482" i="4" s="1"/>
  <c r="F483" i="4" s="1"/>
  <c r="F484" i="4" s="1"/>
  <c r="F485" i="4" s="1"/>
  <c r="F486" i="4" s="1"/>
  <c r="F487" i="4" s="1"/>
  <c r="F474" i="4"/>
  <c r="F475" i="4" s="1"/>
  <c r="F476" i="4" s="1"/>
  <c r="F477" i="4" s="1"/>
  <c r="F455" i="4"/>
  <c r="F456" i="4" s="1"/>
  <c r="F457" i="4" s="1"/>
  <c r="F458" i="4" s="1"/>
  <c r="F459" i="4" s="1"/>
  <c r="F460" i="4" s="1"/>
  <c r="F461" i="4" s="1"/>
  <c r="F462" i="4" s="1"/>
  <c r="F463" i="4" s="1"/>
  <c r="F464" i="4" s="1"/>
  <c r="F447" i="4"/>
  <c r="F448" i="4" s="1"/>
  <c r="F449" i="4" s="1"/>
  <c r="F450" i="4" s="1"/>
  <c r="F451" i="4" s="1"/>
  <c r="F452" i="4" s="1"/>
  <c r="F418" i="4"/>
  <c r="F419" i="4" s="1"/>
  <c r="F385" i="4"/>
  <c r="F386" i="4" s="1"/>
  <c r="F387" i="4" s="1"/>
  <c r="F388" i="4" s="1"/>
  <c r="F389" i="4" s="1"/>
  <c r="F390" i="4" s="1"/>
  <c r="F391" i="4" s="1"/>
  <c r="F392" i="4" s="1"/>
  <c r="F394" i="4" s="1"/>
  <c r="F395" i="4" s="1"/>
  <c r="F397" i="4" s="1"/>
  <c r="F399" i="4" s="1"/>
  <c r="F401" i="4" s="1"/>
  <c r="F403" i="4" s="1"/>
  <c r="F404" i="4" s="1"/>
  <c r="F204" i="4"/>
  <c r="F205" i="4" s="1"/>
  <c r="F206" i="4" s="1"/>
  <c r="F207" i="4" s="1"/>
  <c r="F208" i="4" s="1"/>
  <c r="F209" i="4" s="1"/>
  <c r="F210" i="4" s="1"/>
  <c r="F198" i="4"/>
  <c r="F199" i="4" s="1"/>
  <c r="F181" i="4"/>
  <c r="F182" i="4"/>
  <c r="F183" i="4" s="1"/>
  <c r="F184" i="4" s="1"/>
  <c r="F185" i="4" s="1"/>
  <c r="F186" i="4" s="1"/>
  <c r="F187" i="4" s="1"/>
  <c r="F188" i="4" s="1"/>
  <c r="F189" i="4" s="1"/>
  <c r="F190" i="4" s="1"/>
  <c r="F191" i="4" s="1"/>
  <c r="F192" i="4" s="1"/>
  <c r="F193" i="4" s="1"/>
  <c r="F194" i="4" s="1"/>
  <c r="F195" i="4" s="1"/>
  <c r="F150" i="4"/>
  <c r="F151" i="4" s="1"/>
  <c r="F152" i="4" s="1"/>
  <c r="F147" i="4"/>
  <c r="F128" i="4"/>
  <c r="F129" i="4" s="1"/>
  <c r="F130" i="4" s="1"/>
  <c r="F131" i="4" s="1"/>
  <c r="F132" i="4" s="1"/>
  <c r="F133" i="4" s="1"/>
  <c r="F134" i="4" s="1"/>
  <c r="F135" i="4" s="1"/>
  <c r="F113" i="4"/>
  <c r="F114" i="4" s="1"/>
  <c r="F115" i="4" s="1"/>
  <c r="F116" i="4"/>
  <c r="F117" i="4" s="1"/>
  <c r="F118" i="4" s="1"/>
  <c r="F119" i="4" s="1"/>
  <c r="F120" i="4" s="1"/>
  <c r="F121" i="4" s="1"/>
  <c r="F122" i="4" s="1"/>
  <c r="F123" i="4" s="1"/>
  <c r="F124" i="4" s="1"/>
  <c r="F125" i="4" s="1"/>
  <c r="F107" i="4"/>
  <c r="F108" i="4"/>
  <c r="F109" i="4" s="1"/>
  <c r="F110" i="4" s="1"/>
  <c r="F94" i="4"/>
  <c r="F95" i="4"/>
  <c r="F96" i="4" s="1"/>
  <c r="F97" i="4" s="1"/>
  <c r="F98" i="4" s="1"/>
  <c r="F99" i="4" s="1"/>
  <c r="F100" i="4" s="1"/>
  <c r="F101" i="4" s="1"/>
  <c r="F34" i="4"/>
  <c r="F35" i="4"/>
  <c r="F36" i="4" s="1"/>
  <c r="F37" i="4" s="1"/>
  <c r="F38" i="4" s="1"/>
  <c r="F18" i="4"/>
  <c r="F19" i="4"/>
  <c r="F21" i="4" s="1"/>
  <c r="F22" i="4" s="1"/>
  <c r="F23" i="4" s="1"/>
  <c r="F24" i="4" s="1"/>
  <c r="F26" i="4" s="1"/>
  <c r="F27" i="4" s="1"/>
  <c r="F28" i="4" s="1"/>
  <c r="F29" i="4" s="1"/>
  <c r="F30" i="4" s="1"/>
  <c r="F31" i="4" s="1"/>
  <c r="F10" i="4"/>
  <c r="F11" i="4" s="1"/>
  <c r="F12" i="4" s="1"/>
  <c r="F13" i="4" s="1"/>
  <c r="F14" i="4" s="1"/>
  <c r="M471" i="4"/>
  <c r="M43" i="6" s="1"/>
  <c r="M111" i="4"/>
  <c r="M16" i="6" s="1"/>
  <c r="M102" i="4"/>
  <c r="M14" i="6" s="1"/>
  <c r="I92" i="4"/>
  <c r="I13" i="6" s="1"/>
  <c r="S488" i="4"/>
  <c r="S46" i="6" s="1"/>
  <c r="R220" i="4"/>
  <c r="AA220" i="4"/>
  <c r="R209" i="4"/>
  <c r="AA209" i="4" s="1"/>
  <c r="Y102" i="4"/>
  <c r="T45" i="4"/>
  <c r="V45" i="4" s="1"/>
  <c r="R459" i="4"/>
  <c r="AA459" i="4" s="1"/>
  <c r="M465" i="4"/>
  <c r="R457" i="4"/>
  <c r="AA457" i="4" s="1"/>
  <c r="Q71" i="4"/>
  <c r="AA71" i="4" s="1"/>
  <c r="T71" i="4"/>
  <c r="T121" i="4"/>
  <c r="X121" i="4" s="1"/>
  <c r="R134" i="4"/>
  <c r="AA134" i="4" s="1"/>
  <c r="T134" i="4"/>
  <c r="X134" i="4"/>
  <c r="AB134" i="4" s="1"/>
  <c r="T158" i="4"/>
  <c r="X158" i="4" s="1"/>
  <c r="R94" i="4"/>
  <c r="AA94" i="4" s="1"/>
  <c r="T392" i="4"/>
  <c r="T187" i="4"/>
  <c r="X187" i="4"/>
  <c r="AB187" i="4" s="1"/>
  <c r="T232" i="4"/>
  <c r="X232" i="4" s="1"/>
  <c r="AB232" i="4" s="1"/>
  <c r="T463" i="4"/>
  <c r="T524" i="4"/>
  <c r="X524" i="4"/>
  <c r="AB524" i="4" s="1"/>
  <c r="Q47" i="4"/>
  <c r="AA47" i="4" s="1"/>
  <c r="T176" i="4"/>
  <c r="R176" i="4"/>
  <c r="AA176" i="4" s="1"/>
  <c r="T204" i="4"/>
  <c r="Y211" i="4"/>
  <c r="T441" i="4"/>
  <c r="X441" i="4"/>
  <c r="R441" i="4"/>
  <c r="AA441" i="4"/>
  <c r="T546" i="4"/>
  <c r="T523" i="4"/>
  <c r="X523" i="4" s="1"/>
  <c r="Q297" i="4"/>
  <c r="AA297" i="4"/>
  <c r="R541" i="4"/>
  <c r="AA541" i="4" s="1"/>
  <c r="R539" i="4"/>
  <c r="AA539" i="4" s="1"/>
  <c r="T556" i="4"/>
  <c r="O551" i="4"/>
  <c r="AA551" i="4"/>
  <c r="O550" i="4"/>
  <c r="AA550" i="4" s="1"/>
  <c r="T352" i="4"/>
  <c r="R352" i="4"/>
  <c r="AA352" i="4"/>
  <c r="T227" i="4"/>
  <c r="R227" i="4"/>
  <c r="AA227" i="4" s="1"/>
  <c r="T329" i="4"/>
  <c r="X329" i="4" s="1"/>
  <c r="R329" i="4"/>
  <c r="AA329" i="4"/>
  <c r="T231" i="4"/>
  <c r="X231" i="4" s="1"/>
  <c r="R336" i="4"/>
  <c r="AA336" i="4" s="1"/>
  <c r="T118" i="4"/>
  <c r="X118" i="4" s="1"/>
  <c r="AB118" i="4" s="1"/>
  <c r="T272" i="4"/>
  <c r="V272" i="4" s="1"/>
  <c r="P272" i="4"/>
  <c r="Q350" i="4"/>
  <c r="AA350" i="4" s="1"/>
  <c r="T340" i="4"/>
  <c r="X340" i="4" s="1"/>
  <c r="AB340" i="4" s="1"/>
  <c r="R340" i="4"/>
  <c r="AA340" i="4" s="1"/>
  <c r="T70" i="4"/>
  <c r="Q70" i="4"/>
  <c r="AA70" i="4" s="1"/>
  <c r="Q91" i="4"/>
  <c r="AA91" i="4"/>
  <c r="T91" i="4"/>
  <c r="T234" i="4"/>
  <c r="R234" i="4"/>
  <c r="AA234" i="4"/>
  <c r="T527" i="4"/>
  <c r="S126" i="4"/>
  <c r="S17" i="6" s="1"/>
  <c r="T189" i="4"/>
  <c r="X189" i="4"/>
  <c r="R189" i="4"/>
  <c r="AA189" i="4" s="1"/>
  <c r="T280" i="4"/>
  <c r="P280" i="4"/>
  <c r="AA280" i="4" s="1"/>
  <c r="T270" i="4"/>
  <c r="W270" i="4" s="1"/>
  <c r="T432" i="4"/>
  <c r="V432" i="4" s="1"/>
  <c r="AB432" i="4" s="1"/>
  <c r="P432" i="4"/>
  <c r="AA432" i="4" s="1"/>
  <c r="R295" i="4"/>
  <c r="AA295" i="4" s="1"/>
  <c r="T184" i="4"/>
  <c r="X184" i="4" s="1"/>
  <c r="R184" i="4"/>
  <c r="T292" i="4"/>
  <c r="X292" i="4"/>
  <c r="R292" i="4"/>
  <c r="AA292" i="4" s="1"/>
  <c r="T276" i="4"/>
  <c r="Q276" i="4"/>
  <c r="AA276" i="4" s="1"/>
  <c r="T313" i="4"/>
  <c r="X313" i="4" s="1"/>
  <c r="AB313" i="4" s="1"/>
  <c r="T342" i="4"/>
  <c r="W342" i="4" s="1"/>
  <c r="R342" i="4"/>
  <c r="AA342" i="4"/>
  <c r="T372" i="4"/>
  <c r="X372" i="4" s="1"/>
  <c r="R372" i="4"/>
  <c r="T366" i="4"/>
  <c r="T559" i="4"/>
  <c r="T555" i="4"/>
  <c r="T552" i="4"/>
  <c r="X552" i="4" s="1"/>
  <c r="T168" i="4"/>
  <c r="X168" i="4"/>
  <c r="R168" i="4"/>
  <c r="AA168" i="4" s="1"/>
  <c r="Q89" i="4"/>
  <c r="AA89" i="4" s="1"/>
  <c r="R409" i="4"/>
  <c r="O321" i="4"/>
  <c r="O360" i="4" s="1"/>
  <c r="T455" i="4"/>
  <c r="X455" i="4" s="1"/>
  <c r="S465" i="4"/>
  <c r="S42" i="6" s="1"/>
  <c r="T569" i="4"/>
  <c r="V569" i="4"/>
  <c r="P569" i="4"/>
  <c r="AA569" i="4" s="1"/>
  <c r="R80" i="4"/>
  <c r="O80" i="4"/>
  <c r="T80" i="4"/>
  <c r="U80" i="4" s="1"/>
  <c r="Q75" i="4"/>
  <c r="AA75" i="4" s="1"/>
  <c r="P88" i="4"/>
  <c r="AA88" i="4" s="1"/>
  <c r="T88" i="4"/>
  <c r="V88" i="4" s="1"/>
  <c r="T172" i="4"/>
  <c r="X172" i="4" s="1"/>
  <c r="R172" i="4"/>
  <c r="AA172" i="4"/>
  <c r="T54" i="4"/>
  <c r="W54" i="4" s="1"/>
  <c r="AB54" i="4"/>
  <c r="Q54" i="4"/>
  <c r="AA54" i="4" s="1"/>
  <c r="Q331" i="4"/>
  <c r="AA331" i="4"/>
  <c r="T331" i="4"/>
  <c r="Q64" i="4"/>
  <c r="AA64" i="4" s="1"/>
  <c r="T64" i="4"/>
  <c r="T190" i="4"/>
  <c r="X190" i="4" s="1"/>
  <c r="T199" i="4"/>
  <c r="S199" i="4"/>
  <c r="S200" i="4" s="1"/>
  <c r="S25" i="6" s="1"/>
  <c r="T107" i="4"/>
  <c r="X107" i="4" s="1"/>
  <c r="S111" i="4"/>
  <c r="S16" i="6" s="1"/>
  <c r="T333" i="4"/>
  <c r="R333" i="4"/>
  <c r="T370" i="4"/>
  <c r="W370" i="4" s="1"/>
  <c r="T452" i="4"/>
  <c r="X452" i="4" s="1"/>
  <c r="T533" i="4"/>
  <c r="X533" i="4" s="1"/>
  <c r="Q376" i="4"/>
  <c r="AA376" i="4"/>
  <c r="R142" i="4"/>
  <c r="AA142" i="4" s="1"/>
  <c r="Q67" i="4"/>
  <c r="AA67" i="4" s="1"/>
  <c r="M200" i="4"/>
  <c r="M25" i="6" s="1"/>
  <c r="R566" i="4"/>
  <c r="AA566" i="4"/>
  <c r="P78" i="4"/>
  <c r="T363" i="4"/>
  <c r="W363" i="4" s="1"/>
  <c r="T537" i="4"/>
  <c r="X537" i="4" s="1"/>
  <c r="R222" i="4"/>
  <c r="AA222" i="4"/>
  <c r="T440" i="4"/>
  <c r="R397" i="4"/>
  <c r="AA397" i="4" s="1"/>
  <c r="R282" i="4"/>
  <c r="AA282" i="4" s="1"/>
  <c r="T431" i="4"/>
  <c r="V431" i="4"/>
  <c r="AB431" i="4" s="1"/>
  <c r="R225" i="4"/>
  <c r="AA225" i="4" s="1"/>
  <c r="R412" i="4"/>
  <c r="AA412" i="4"/>
  <c r="T547" i="4"/>
  <c r="X547" i="4"/>
  <c r="T529" i="4"/>
  <c r="X529" i="4"/>
  <c r="AB529" i="4"/>
  <c r="N200" i="4"/>
  <c r="R241" i="4"/>
  <c r="AA241" i="4"/>
  <c r="R281" i="4"/>
  <c r="AA281" i="4"/>
  <c r="R339" i="4"/>
  <c r="AA339" i="4"/>
  <c r="R484" i="4"/>
  <c r="Q570" i="4"/>
  <c r="T545" i="4"/>
  <c r="R175" i="4"/>
  <c r="AA175" i="4" s="1"/>
  <c r="T450" i="4"/>
  <c r="X450" i="4" s="1"/>
  <c r="T557" i="4"/>
  <c r="R391" i="4"/>
  <c r="AA391" i="4" s="1"/>
  <c r="T391" i="4"/>
  <c r="R345" i="4"/>
  <c r="AA345" i="4" s="1"/>
  <c r="R531" i="4"/>
  <c r="AA531" i="4" s="1"/>
  <c r="T531" i="4"/>
  <c r="R558" i="4"/>
  <c r="AA558" i="4" s="1"/>
  <c r="R193" i="4"/>
  <c r="T302" i="4"/>
  <c r="X302" i="4" s="1"/>
  <c r="R302" i="4"/>
  <c r="AA302" i="4" s="1"/>
  <c r="R338" i="4"/>
  <c r="AA338" i="4" s="1"/>
  <c r="T338" i="4"/>
  <c r="X338" i="4" s="1"/>
  <c r="T394" i="4"/>
  <c r="X394" i="4" s="1"/>
  <c r="R394" i="4"/>
  <c r="AA394" i="4" s="1"/>
  <c r="R521" i="4"/>
  <c r="AA521" i="4" s="1"/>
  <c r="T521" i="4"/>
  <c r="T530" i="4"/>
  <c r="T284" i="4"/>
  <c r="T347" i="4"/>
  <c r="R347" i="4"/>
  <c r="AA347" i="4" s="1"/>
  <c r="T401" i="4"/>
  <c r="X401" i="4" s="1"/>
  <c r="AB401" i="4" s="1"/>
  <c r="R401" i="4"/>
  <c r="AA401" i="4"/>
  <c r="R461" i="4"/>
  <c r="AA461" i="4" s="1"/>
  <c r="R520" i="4"/>
  <c r="AA520" i="4" s="1"/>
  <c r="R519" i="4"/>
  <c r="AA519" i="4" s="1"/>
  <c r="T553" i="4"/>
  <c r="T528" i="4"/>
  <c r="X528" i="4" s="1"/>
  <c r="L458" i="4"/>
  <c r="R458" i="4"/>
  <c r="AA458" i="4"/>
  <c r="T536" i="4"/>
  <c r="R536" i="4"/>
  <c r="AA536" i="4"/>
  <c r="T208" i="4"/>
  <c r="R208" i="4"/>
  <c r="T277" i="4"/>
  <c r="V277" i="4"/>
  <c r="P277" i="4"/>
  <c r="AA277" i="4"/>
  <c r="T335" i="4"/>
  <c r="W335" i="4"/>
  <c r="Q335" i="4"/>
  <c r="AA335" i="4" s="1"/>
  <c r="R303" i="4"/>
  <c r="AA303" i="4"/>
  <c r="T192" i="4"/>
  <c r="T188" i="4"/>
  <c r="R188" i="4"/>
  <c r="AA188" i="4"/>
  <c r="R518" i="4"/>
  <c r="AA518" i="4" s="1"/>
  <c r="T518" i="4"/>
  <c r="X518" i="4"/>
  <c r="R141" i="4"/>
  <c r="AA141" i="4"/>
  <c r="T447" i="4"/>
  <c r="R447" i="4"/>
  <c r="O540" i="4"/>
  <c r="AA540" i="4" s="1"/>
  <c r="T540" i="4"/>
  <c r="X540" i="4"/>
  <c r="T226" i="4"/>
  <c r="R226" i="4"/>
  <c r="AA226" i="4" s="1"/>
  <c r="R223" i="4"/>
  <c r="AA223" i="4" s="1"/>
  <c r="T223" i="4"/>
  <c r="R356" i="4"/>
  <c r="AA356" i="4" s="1"/>
  <c r="R462" i="4"/>
  <c r="AA462" i="4" s="1"/>
  <c r="R522" i="4"/>
  <c r="AA522" i="4" s="1"/>
  <c r="R245" i="4"/>
  <c r="AA245" i="4" s="1"/>
  <c r="Q375" i="4"/>
  <c r="AA375" i="4"/>
  <c r="T375" i="4"/>
  <c r="W375" i="4" s="1"/>
  <c r="AB375" i="4" s="1"/>
  <c r="R483" i="4"/>
  <c r="AA483" i="4" s="1"/>
  <c r="T483" i="4"/>
  <c r="Y483" i="4" s="1"/>
  <c r="R379" i="4"/>
  <c r="AA379" i="4" s="1"/>
  <c r="T379" i="4"/>
  <c r="R480" i="4"/>
  <c r="R191" i="4"/>
  <c r="AA191" i="4" s="1"/>
  <c r="T193" i="4"/>
  <c r="T449" i="4"/>
  <c r="X449" i="4" s="1"/>
  <c r="R449" i="4"/>
  <c r="AA449" i="4" s="1"/>
  <c r="R464" i="4"/>
  <c r="AA464" i="4" s="1"/>
  <c r="T464" i="4"/>
  <c r="T525" i="4"/>
  <c r="X525" i="4" s="1"/>
  <c r="R525" i="4"/>
  <c r="AA525" i="4" s="1"/>
  <c r="R517" i="4"/>
  <c r="AA517" i="4" s="1"/>
  <c r="T517" i="4"/>
  <c r="X517" i="4"/>
  <c r="T390" i="4"/>
  <c r="X390" i="4"/>
  <c r="AB390" i="4" s="1"/>
  <c r="T548" i="4"/>
  <c r="X548" i="4" s="1"/>
  <c r="R554" i="4"/>
  <c r="AA554" i="4"/>
  <c r="R543" i="4"/>
  <c r="AA543" i="4" s="1"/>
  <c r="R511" i="4"/>
  <c r="AA511" i="4" s="1"/>
  <c r="R76" i="4"/>
  <c r="AA76" i="4"/>
  <c r="P74" i="4"/>
  <c r="AA74" i="4" s="1"/>
  <c r="R50" i="4"/>
  <c r="AA50" i="4" s="1"/>
  <c r="Q42" i="4"/>
  <c r="N465" i="4"/>
  <c r="N42" i="6" s="1"/>
  <c r="Y381" i="4"/>
  <c r="Y562" i="4"/>
  <c r="Y563" i="4"/>
  <c r="R306" i="4"/>
  <c r="N148" i="4"/>
  <c r="O535" i="4"/>
  <c r="AA535" i="4"/>
  <c r="T163" i="4"/>
  <c r="AB163" i="4"/>
  <c r="K570" i="4"/>
  <c r="L200" i="4"/>
  <c r="L25" i="6" s="1"/>
  <c r="R109" i="4"/>
  <c r="AA109" i="4" s="1"/>
  <c r="T109" i="4"/>
  <c r="R151" i="4"/>
  <c r="T151" i="4"/>
  <c r="U151" i="4"/>
  <c r="R198" i="4"/>
  <c r="T198" i="4"/>
  <c r="Y198" i="4"/>
  <c r="Y200" i="4" s="1"/>
  <c r="T436" i="4"/>
  <c r="R436" i="4"/>
  <c r="Q68" i="4"/>
  <c r="AA68" i="4" s="1"/>
  <c r="T68" i="4"/>
  <c r="T380" i="4"/>
  <c r="T381" i="4" s="1"/>
  <c r="R380" i="4"/>
  <c r="O544" i="4"/>
  <c r="AA544" i="4" s="1"/>
  <c r="K54" i="4"/>
  <c r="Q69" i="4"/>
  <c r="AA69" i="4" s="1"/>
  <c r="Y10" i="5"/>
  <c r="Y16" i="5"/>
  <c r="Y9" i="5"/>
  <c r="Y11" i="5"/>
  <c r="Y13" i="5"/>
  <c r="Y15" i="5"/>
  <c r="Y12" i="5"/>
  <c r="T141" i="4"/>
  <c r="X141" i="4" s="1"/>
  <c r="R147" i="4"/>
  <c r="R148" i="4" s="1"/>
  <c r="R20" i="6" s="1"/>
  <c r="J9" i="5"/>
  <c r="H453" i="4"/>
  <c r="H41" i="6" s="1"/>
  <c r="O549" i="4"/>
  <c r="AA549" i="4"/>
  <c r="T549" i="4"/>
  <c r="U549" i="4" s="1"/>
  <c r="T568" i="4"/>
  <c r="R568" i="4"/>
  <c r="T289" i="4"/>
  <c r="X289" i="4"/>
  <c r="K9" i="5"/>
  <c r="T246" i="4"/>
  <c r="AB246" i="4" s="1"/>
  <c r="X157" i="4"/>
  <c r="N494" i="4"/>
  <c r="T494" i="4" s="1"/>
  <c r="U494" i="4" s="1"/>
  <c r="T37" i="4"/>
  <c r="T269" i="4"/>
  <c r="AB269" i="4" s="1"/>
  <c r="R475" i="4"/>
  <c r="R476" i="4"/>
  <c r="AA476" i="4" s="1"/>
  <c r="X369" i="4"/>
  <c r="AB369" i="4" s="1"/>
  <c r="O502" i="4"/>
  <c r="P502" i="4" s="1"/>
  <c r="AA502" i="4" s="1"/>
  <c r="T499" i="4"/>
  <c r="O499" i="4"/>
  <c r="T315" i="4"/>
  <c r="T293" i="4"/>
  <c r="T279" i="4"/>
  <c r="R314" i="4"/>
  <c r="AA314" i="4"/>
  <c r="T314" i="4"/>
  <c r="O491" i="4"/>
  <c r="T491" i="4"/>
  <c r="U491" i="4" s="1"/>
  <c r="V491" i="4" s="1"/>
  <c r="AB491" i="4" s="1"/>
  <c r="H81" i="4"/>
  <c r="H12" i="6" s="1"/>
  <c r="J92" i="4"/>
  <c r="J13" i="6" s="1"/>
  <c r="L451" i="4"/>
  <c r="R410" i="4"/>
  <c r="AA410" i="4" s="1"/>
  <c r="O147" i="4"/>
  <c r="O148" i="4" s="1"/>
  <c r="O20" i="6" s="1"/>
  <c r="R195" i="4"/>
  <c r="N478" i="4"/>
  <c r="N45" i="6" s="1"/>
  <c r="R438" i="4"/>
  <c r="T164" i="4"/>
  <c r="AB164" i="4" s="1"/>
  <c r="F512" i="4"/>
  <c r="F513" i="4" s="1"/>
  <c r="F514" i="4" s="1"/>
  <c r="F515" i="4" s="1"/>
  <c r="F516" i="4" s="1"/>
  <c r="F517" i="4" s="1"/>
  <c r="F518" i="4" s="1"/>
  <c r="F519" i="4" s="1"/>
  <c r="F520" i="4" s="1"/>
  <c r="F521" i="4" s="1"/>
  <c r="F522" i="4" s="1"/>
  <c r="F523" i="4" s="1"/>
  <c r="F524" i="4" s="1"/>
  <c r="F525" i="4" s="1"/>
  <c r="F526" i="4" s="1"/>
  <c r="F527" i="4" s="1"/>
  <c r="F528" i="4" s="1"/>
  <c r="F529" i="4" s="1"/>
  <c r="F530" i="4" s="1"/>
  <c r="F531" i="4" s="1"/>
  <c r="F532" i="4" s="1"/>
  <c r="F533" i="4" s="1"/>
  <c r="F534" i="4" s="1"/>
  <c r="F535" i="4" s="1"/>
  <c r="F536" i="4" s="1"/>
  <c r="F537" i="4" s="1"/>
  <c r="F538" i="4" s="1"/>
  <c r="F539" i="4" s="1"/>
  <c r="F540" i="4" s="1"/>
  <c r="F541" i="4" s="1"/>
  <c r="F542" i="4" s="1"/>
  <c r="F543" i="4" s="1"/>
  <c r="F544" i="4" s="1"/>
  <c r="F545" i="4" s="1"/>
  <c r="F546" i="4" s="1"/>
  <c r="F547" i="4" s="1"/>
  <c r="F548" i="4" s="1"/>
  <c r="F549" i="4" s="1"/>
  <c r="F550" i="4" s="1"/>
  <c r="F551" i="4" s="1"/>
  <c r="F552" i="4" s="1"/>
  <c r="F553" i="4" s="1"/>
  <c r="F554" i="4" s="1"/>
  <c r="F555" i="4" s="1"/>
  <c r="F556" i="4" s="1"/>
  <c r="F557" i="4" s="1"/>
  <c r="F558" i="4" s="1"/>
  <c r="F559" i="4" s="1"/>
  <c r="F560" i="4" s="1"/>
  <c r="F561" i="4" s="1"/>
  <c r="T467" i="4"/>
  <c r="J211" i="4"/>
  <c r="J27" i="6" s="1"/>
  <c r="R467" i="4"/>
  <c r="R152" i="4"/>
  <c r="T477" i="4"/>
  <c r="R413" i="4"/>
  <c r="T542" i="4"/>
  <c r="T38" i="4"/>
  <c r="X38" i="4" s="1"/>
  <c r="T181" i="4"/>
  <c r="O497" i="4"/>
  <c r="T459" i="4"/>
  <c r="L459" i="4"/>
  <c r="K32" i="4"/>
  <c r="K10" i="6" s="1"/>
  <c r="T155" i="4"/>
  <c r="U155" i="4" s="1"/>
  <c r="X198" i="4"/>
  <c r="T451" i="4"/>
  <c r="Y451" i="4"/>
  <c r="Y453" i="4" s="1"/>
  <c r="Q46" i="4"/>
  <c r="T140" i="4"/>
  <c r="T46" i="4"/>
  <c r="W46" i="4"/>
  <c r="AB46" i="4" s="1"/>
  <c r="R486" i="4"/>
  <c r="O153" i="4"/>
  <c r="O21" i="6" s="1"/>
  <c r="I509" i="4"/>
  <c r="I48" i="6" s="1"/>
  <c r="T437" i="4"/>
  <c r="Q349" i="4"/>
  <c r="AA349" i="4" s="1"/>
  <c r="O500" i="4"/>
  <c r="R228" i="4"/>
  <c r="AA228" i="4" s="1"/>
  <c r="T288" i="4"/>
  <c r="AB288" i="4"/>
  <c r="T97" i="4"/>
  <c r="T228" i="4"/>
  <c r="X228" i="4" s="1"/>
  <c r="O129" i="4"/>
  <c r="AA129" i="4" s="1"/>
  <c r="T430" i="4"/>
  <c r="V430" i="4" s="1"/>
  <c r="P430" i="4"/>
  <c r="T294" i="4"/>
  <c r="AB294" i="4" s="1"/>
  <c r="O503" i="4"/>
  <c r="AA503" i="4" s="1"/>
  <c r="T299" i="4"/>
  <c r="U495" i="4"/>
  <c r="R355" i="4"/>
  <c r="AA355" i="4"/>
  <c r="R279" i="4"/>
  <c r="AA279" i="4" s="1"/>
  <c r="V29" i="4"/>
  <c r="AB29" i="4" s="1"/>
  <c r="U29" i="4"/>
  <c r="T429" i="4"/>
  <c r="U429" i="4" s="1"/>
  <c r="T398" i="4"/>
  <c r="AB398" i="4"/>
  <c r="T253" i="4"/>
  <c r="T259" i="4"/>
  <c r="AB259" i="4" s="1"/>
  <c r="T368" i="4"/>
  <c r="X206" i="4"/>
  <c r="T301" i="4"/>
  <c r="AB301" i="4" s="1"/>
  <c r="T20" i="4"/>
  <c r="AB20" i="4" s="1"/>
  <c r="X124" i="4"/>
  <c r="AB124" i="4"/>
  <c r="T129" i="4"/>
  <c r="X186" i="4"/>
  <c r="AB186" i="4" s="1"/>
  <c r="X239" i="4"/>
  <c r="AB239" i="4" s="1"/>
  <c r="AA244" i="4"/>
  <c r="T244" i="4"/>
  <c r="AB244" i="4" s="1"/>
  <c r="X243" i="4"/>
  <c r="AB243" i="4"/>
  <c r="AB222" i="4"/>
  <c r="AB142" i="4"/>
  <c r="R97" i="4"/>
  <c r="AA97" i="4" s="1"/>
  <c r="AA229" i="4"/>
  <c r="T229" i="4"/>
  <c r="AB229" i="4" s="1"/>
  <c r="AB44" i="4"/>
  <c r="X220" i="4"/>
  <c r="AB220" i="4"/>
  <c r="X295" i="4"/>
  <c r="AB295" i="4" s="1"/>
  <c r="AB205" i="4"/>
  <c r="AB235" i="4"/>
  <c r="P293" i="4"/>
  <c r="AA293" i="4"/>
  <c r="AA214" i="4"/>
  <c r="T214" i="4"/>
  <c r="AB214" i="4" s="1"/>
  <c r="X214" i="4"/>
  <c r="T334" i="4"/>
  <c r="X334" i="4" s="1"/>
  <c r="R334" i="4"/>
  <c r="AA334" i="4" s="1"/>
  <c r="X226" i="4"/>
  <c r="AB226" i="4" s="1"/>
  <c r="Q300" i="4"/>
  <c r="AA300" i="4" s="1"/>
  <c r="T324" i="4"/>
  <c r="X324" i="4" s="1"/>
  <c r="Y410" i="4"/>
  <c r="X410" i="4"/>
  <c r="AB410" i="4" s="1"/>
  <c r="AA77" i="4"/>
  <c r="T77" i="4"/>
  <c r="AB77" i="4"/>
  <c r="T346" i="4"/>
  <c r="AB346" i="4"/>
  <c r="T274" i="4"/>
  <c r="AB274" i="4" s="1"/>
  <c r="T267" i="4"/>
  <c r="W267" i="4" s="1"/>
  <c r="L381" i="4"/>
  <c r="L34" i="6" s="1"/>
  <c r="L443" i="4"/>
  <c r="L39" i="6" s="1"/>
  <c r="L261" i="4"/>
  <c r="L29" i="6" s="1"/>
  <c r="S382" i="4"/>
  <c r="P472" i="4"/>
  <c r="P44" i="6" s="1"/>
  <c r="T323" i="4"/>
  <c r="AB323" i="4"/>
  <c r="L433" i="4"/>
  <c r="L38" i="6" s="1"/>
  <c r="O514" i="4"/>
  <c r="AA514" i="4" s="1"/>
  <c r="U423" i="4"/>
  <c r="T110" i="4"/>
  <c r="R110" i="4"/>
  <c r="AA110" i="4" s="1"/>
  <c r="AA437" i="4"/>
  <c r="N443" i="4"/>
  <c r="N39" i="6" s="1"/>
  <c r="R567" i="4"/>
  <c r="R570" i="4" s="1"/>
  <c r="R572" i="4" s="1"/>
  <c r="AA567" i="4"/>
  <c r="T567" i="4"/>
  <c r="T570" i="4" s="1"/>
  <c r="P570" i="4"/>
  <c r="P572" i="4" s="1"/>
  <c r="O538" i="4"/>
  <c r="AA538" i="4" s="1"/>
  <c r="T538" i="4"/>
  <c r="X538" i="4" s="1"/>
  <c r="AB538" i="4" s="1"/>
  <c r="P65" i="4"/>
  <c r="AA65" i="4" s="1"/>
  <c r="T65" i="4"/>
  <c r="V65" i="4"/>
  <c r="AB65" i="4" s="1"/>
  <c r="R254" i="4"/>
  <c r="AA254" i="4" s="1"/>
  <c r="T60" i="4"/>
  <c r="AB60" i="4"/>
  <c r="N570" i="4"/>
  <c r="X152" i="4"/>
  <c r="AB152" i="4" s="1"/>
  <c r="AA204" i="4"/>
  <c r="R211" i="4"/>
  <c r="R27" i="6" s="1"/>
  <c r="Q207" i="4"/>
  <c r="N211" i="4"/>
  <c r="N27" i="6" s="1"/>
  <c r="Q330" i="4"/>
  <c r="AA330" i="4" s="1"/>
  <c r="T330" i="4"/>
  <c r="W330" i="4" s="1"/>
  <c r="AA365" i="4"/>
  <c r="T365" i="4"/>
  <c r="AB365" i="4" s="1"/>
  <c r="Q563" i="4"/>
  <c r="Q16" i="5" s="1"/>
  <c r="V273" i="4"/>
  <c r="W276" i="4"/>
  <c r="AB276" i="4" s="1"/>
  <c r="AA372" i="4"/>
  <c r="AB558" i="4"/>
  <c r="O183" i="4"/>
  <c r="O196" i="4" s="1"/>
  <c r="O24" i="6" s="1"/>
  <c r="T351" i="4"/>
  <c r="AB351" i="4" s="1"/>
  <c r="O542" i="4"/>
  <c r="AA542" i="4" s="1"/>
  <c r="Q29" i="4"/>
  <c r="AA29" i="4" s="1"/>
  <c r="H161" i="4"/>
  <c r="H201" i="4" s="1"/>
  <c r="N196" i="4"/>
  <c r="N24" i="6" s="1"/>
  <c r="T131" i="4"/>
  <c r="Y131" i="4" s="1"/>
  <c r="AB185" i="4"/>
  <c r="P21" i="4"/>
  <c r="AA21" i="4"/>
  <c r="T27" i="4"/>
  <c r="R174" i="4"/>
  <c r="AA174" i="4" s="1"/>
  <c r="X359" i="4"/>
  <c r="AB359" i="4" s="1"/>
  <c r="X315" i="4"/>
  <c r="AB315" i="4" s="1"/>
  <c r="X436" i="4"/>
  <c r="AB436" i="4" s="1"/>
  <c r="X480" i="4"/>
  <c r="AB480" i="4" s="1"/>
  <c r="Y480" i="4"/>
  <c r="Y488" i="4" s="1"/>
  <c r="X530" i="4"/>
  <c r="AB530" i="4" s="1"/>
  <c r="X282" i="4"/>
  <c r="AB282" i="4"/>
  <c r="R359" i="4"/>
  <c r="AA359" i="4" s="1"/>
  <c r="J34" i="4"/>
  <c r="J39" i="4" s="1"/>
  <c r="J11" i="6" s="1"/>
  <c r="H39" i="4"/>
  <c r="H11" i="6" s="1"/>
  <c r="T26" i="4"/>
  <c r="N34" i="4"/>
  <c r="P34" i="4" s="1"/>
  <c r="N14" i="5"/>
  <c r="AB355" i="4"/>
  <c r="O494" i="4"/>
  <c r="P494" i="4" s="1"/>
  <c r="AA494" i="4" s="1"/>
  <c r="AA193" i="4"/>
  <c r="S193" i="4"/>
  <c r="S196" i="4"/>
  <c r="S24" i="6" s="1"/>
  <c r="X557" i="4"/>
  <c r="AB557" i="4" s="1"/>
  <c r="AB451" i="4"/>
  <c r="R79" i="4"/>
  <c r="AB181" i="4"/>
  <c r="X181" i="4"/>
  <c r="O79" i="4"/>
  <c r="O81" i="4"/>
  <c r="O12" i="6" s="1"/>
  <c r="V37" i="4"/>
  <c r="AB37" i="4"/>
  <c r="N572" i="4"/>
  <c r="X379" i="4"/>
  <c r="AB379" i="4" s="1"/>
  <c r="X151" i="4"/>
  <c r="AB151" i="4"/>
  <c r="AB372" i="4"/>
  <c r="R260" i="4"/>
  <c r="AA260" i="4"/>
  <c r="W341" i="4"/>
  <c r="AB341" i="4"/>
  <c r="X460" i="4"/>
  <c r="AB460" i="4" s="1"/>
  <c r="X306" i="4"/>
  <c r="AB306" i="4" s="1"/>
  <c r="AB528" i="4"/>
  <c r="AB107" i="4"/>
  <c r="X204" i="4"/>
  <c r="X408" i="4"/>
  <c r="Q353" i="4"/>
  <c r="AA353" i="4" s="1"/>
  <c r="AB452" i="4"/>
  <c r="L457" i="4"/>
  <c r="T457" i="4"/>
  <c r="X457" i="4" s="1"/>
  <c r="AA195" i="4"/>
  <c r="T195" i="4"/>
  <c r="AB195" i="4"/>
  <c r="X543" i="4"/>
  <c r="AB543" i="4"/>
  <c r="W69" i="4"/>
  <c r="AB69" i="4" s="1"/>
  <c r="AA147" i="4"/>
  <c r="AA152" i="4"/>
  <c r="AA306" i="4"/>
  <c r="AA414" i="4"/>
  <c r="T414" i="4"/>
  <c r="AB414" i="4" s="1"/>
  <c r="AA436" i="4"/>
  <c r="R463" i="4"/>
  <c r="AA463" i="4"/>
  <c r="AA480" i="4"/>
  <c r="AA499" i="4"/>
  <c r="T534" i="4"/>
  <c r="R474" i="4"/>
  <c r="R284" i="4"/>
  <c r="AA284" i="4" s="1"/>
  <c r="R32" i="4"/>
  <c r="R10" i="6" s="1"/>
  <c r="T31" i="4"/>
  <c r="AB31" i="4" s="1"/>
  <c r="AB363" i="4"/>
  <c r="AA80" i="4"/>
  <c r="AA386" i="4"/>
  <c r="AB157" i="4"/>
  <c r="W350" i="4"/>
  <c r="AB350" i="4" s="1"/>
  <c r="W373" i="4"/>
  <c r="AB373" i="4" s="1"/>
  <c r="AB385" i="4"/>
  <c r="T389" i="4"/>
  <c r="X389" i="4"/>
  <c r="O430" i="4"/>
  <c r="AA430" i="4"/>
  <c r="AA568" i="4"/>
  <c r="AB177" i="4"/>
  <c r="AA486" i="4"/>
  <c r="T486" i="4"/>
  <c r="AB486" i="4" s="1"/>
  <c r="AB506" i="4"/>
  <c r="R408" i="4"/>
  <c r="AA408" i="4" s="1"/>
  <c r="S408" i="4"/>
  <c r="S416" i="4" s="1"/>
  <c r="R138" i="4"/>
  <c r="AA138" i="4" s="1"/>
  <c r="W376" i="4"/>
  <c r="AB376" i="4" s="1"/>
  <c r="X386" i="4"/>
  <c r="AB386" i="4"/>
  <c r="X411" i="4"/>
  <c r="AB411" i="4"/>
  <c r="X475" i="4"/>
  <c r="AB475" i="4"/>
  <c r="AA500" i="4"/>
  <c r="T500" i="4"/>
  <c r="U500" i="4" s="1"/>
  <c r="L534" i="4"/>
  <c r="O547" i="4"/>
  <c r="AA547" i="4"/>
  <c r="X419" i="4"/>
  <c r="AB419" i="4" s="1"/>
  <c r="X14" i="4"/>
  <c r="AB14" i="4" s="1"/>
  <c r="P37" i="4"/>
  <c r="AA37" i="4" s="1"/>
  <c r="O178" i="4"/>
  <c r="AB94" i="4"/>
  <c r="AA151" i="4"/>
  <c r="AB156" i="4"/>
  <c r="AA267" i="4"/>
  <c r="AA363" i="4"/>
  <c r="AB442" i="4"/>
  <c r="AA498" i="4"/>
  <c r="T498" i="4"/>
  <c r="AA181" i="4"/>
  <c r="X12" i="4"/>
  <c r="R194" i="4"/>
  <c r="AA194" i="4" s="1"/>
  <c r="AA52" i="4"/>
  <c r="AB18" i="4"/>
  <c r="AA46" i="4"/>
  <c r="AA78" i="4"/>
  <c r="AA208" i="4"/>
  <c r="AA333" i="4"/>
  <c r="AA467" i="4"/>
  <c r="AB503" i="4"/>
  <c r="U551" i="4"/>
  <c r="AB551" i="4" s="1"/>
  <c r="AB520" i="4"/>
  <c r="AA163" i="4"/>
  <c r="AA548" i="4"/>
  <c r="X484" i="4"/>
  <c r="AB484" i="4"/>
  <c r="AA497" i="4"/>
  <c r="AB519" i="4"/>
  <c r="AA38" i="4"/>
  <c r="AA18" i="4"/>
  <c r="AB487" i="4"/>
  <c r="O428" i="4"/>
  <c r="AA428" i="4" s="1"/>
  <c r="X476" i="4"/>
  <c r="AB497" i="4"/>
  <c r="X526" i="4"/>
  <c r="AB526" i="4" s="1"/>
  <c r="X522" i="4"/>
  <c r="AB522" i="4" s="1"/>
  <c r="AA477" i="4"/>
  <c r="AA150" i="4"/>
  <c r="AB11" i="4"/>
  <c r="X330" i="4"/>
  <c r="AB330" i="4" s="1"/>
  <c r="AA178" i="4"/>
  <c r="AA474" i="4"/>
  <c r="X131" i="4"/>
  <c r="AB131" i="4" s="1"/>
  <c r="Y408" i="4"/>
  <c r="Y416" i="4" s="1"/>
  <c r="AB408" i="4"/>
  <c r="AB204" i="4"/>
  <c r="AB12" i="4"/>
  <c r="AA79" i="4"/>
  <c r="AA72" i="4"/>
  <c r="T72" i="4"/>
  <c r="AB72" i="4"/>
  <c r="X150" i="4"/>
  <c r="X153" i="4" s="1"/>
  <c r="X21" i="6" s="1"/>
  <c r="U153" i="4"/>
  <c r="U21" i="6" s="1"/>
  <c r="V287" i="4"/>
  <c r="AB287" i="4"/>
  <c r="T424" i="4"/>
  <c r="Q9" i="5"/>
  <c r="R144" i="4"/>
  <c r="AA144" i="4" s="1"/>
  <c r="N145" i="4"/>
  <c r="N19" i="6" s="1"/>
  <c r="AA516" i="4"/>
  <c r="U160" i="4"/>
  <c r="U22" i="6" s="1"/>
  <c r="AB155" i="4"/>
  <c r="AB547" i="4"/>
  <c r="AA272" i="4"/>
  <c r="AA87" i="4"/>
  <c r="P92" i="4"/>
  <c r="P13" i="6" s="1"/>
  <c r="J493" i="4"/>
  <c r="X477" i="4"/>
  <c r="AB477" i="4"/>
  <c r="T153" i="4"/>
  <c r="T21" i="6" s="1"/>
  <c r="X234" i="4"/>
  <c r="AB234" i="4"/>
  <c r="AA85" i="4"/>
  <c r="T51" i="4"/>
  <c r="AA51" i="4"/>
  <c r="AB168" i="4"/>
  <c r="I32" i="4"/>
  <c r="I10" i="6" s="1"/>
  <c r="AB268" i="4"/>
  <c r="AA25" i="4"/>
  <c r="AA131" i="4"/>
  <c r="N377" i="4"/>
  <c r="N33" i="6"/>
  <c r="AB175" i="4"/>
  <c r="M408" i="4"/>
  <c r="M416" i="4" s="1"/>
  <c r="L416" i="4"/>
  <c r="AA186" i="4"/>
  <c r="V86" i="4"/>
  <c r="AB86" i="4"/>
  <c r="V271" i="4"/>
  <c r="AB271" i="4"/>
  <c r="AB167" i="4"/>
  <c r="X281" i="4"/>
  <c r="AB281" i="4" s="1"/>
  <c r="Q324" i="4"/>
  <c r="Q360" i="4" s="1"/>
  <c r="Q32" i="6" s="1"/>
  <c r="X139" i="4"/>
  <c r="AB139" i="4" s="1"/>
  <c r="X279" i="4"/>
  <c r="X223" i="4"/>
  <c r="AB223" i="4" s="1"/>
  <c r="R167" i="4"/>
  <c r="AA167" i="4" s="1"/>
  <c r="U424" i="4"/>
  <c r="AB424" i="4" s="1"/>
  <c r="AB279" i="4"/>
  <c r="X325" i="4"/>
  <c r="AB325" i="4" s="1"/>
  <c r="T95" i="4"/>
  <c r="P95" i="4"/>
  <c r="AA95" i="4" s="1"/>
  <c r="R116" i="4"/>
  <c r="AA116" i="4" s="1"/>
  <c r="T116" i="4"/>
  <c r="X116" i="4" s="1"/>
  <c r="AB116" i="4"/>
  <c r="AB245" i="4"/>
  <c r="T237" i="4"/>
  <c r="X237" i="4" s="1"/>
  <c r="R237" i="4"/>
  <c r="AA237" i="4"/>
  <c r="T165" i="4"/>
  <c r="AB165" i="4" s="1"/>
  <c r="P59" i="4"/>
  <c r="R308" i="4"/>
  <c r="AA308" i="4" s="1"/>
  <c r="R325" i="4"/>
  <c r="AA325" i="4"/>
  <c r="V280" i="4"/>
  <c r="AB280" i="4" s="1"/>
  <c r="T21" i="4"/>
  <c r="V21" i="4" s="1"/>
  <c r="AB21" i="4"/>
  <c r="AA27" i="4"/>
  <c r="Y195" i="4"/>
  <c r="R165" i="4"/>
  <c r="AA165" i="4"/>
  <c r="X352" i="4"/>
  <c r="AB352" i="4" s="1"/>
  <c r="X392" i="4"/>
  <c r="AB392" i="4"/>
  <c r="X458" i="4"/>
  <c r="AB458" i="4" s="1"/>
  <c r="U79" i="4"/>
  <c r="W207" i="4"/>
  <c r="AB207" i="4" s="1"/>
  <c r="X241" i="4"/>
  <c r="AB241" i="4"/>
  <c r="R258" i="4"/>
  <c r="T332" i="4"/>
  <c r="X332" i="4" s="1"/>
  <c r="R332" i="4"/>
  <c r="AA332" i="4"/>
  <c r="O403" i="4"/>
  <c r="O405" i="4" s="1"/>
  <c r="O35" i="6" s="1"/>
  <c r="N405" i="4"/>
  <c r="N35" i="6"/>
  <c r="R387" i="4"/>
  <c r="AA387" i="4"/>
  <c r="T387" i="4"/>
  <c r="O170" i="4"/>
  <c r="AA170" i="4" s="1"/>
  <c r="T170" i="4"/>
  <c r="AB170" i="4" s="1"/>
  <c r="R61" i="4"/>
  <c r="AA61" i="4"/>
  <c r="T61" i="4"/>
  <c r="T403" i="4"/>
  <c r="U403" i="4"/>
  <c r="X254" i="4"/>
  <c r="AB450" i="4"/>
  <c r="R96" i="4"/>
  <c r="T96" i="4"/>
  <c r="AB96" i="4" s="1"/>
  <c r="X96" i="4"/>
  <c r="T238" i="4"/>
  <c r="X238" i="4" s="1"/>
  <c r="R238" i="4"/>
  <c r="AA238" i="4" s="1"/>
  <c r="T221" i="4"/>
  <c r="X221" i="4" s="1"/>
  <c r="R221" i="4"/>
  <c r="AA221" i="4" s="1"/>
  <c r="AB218" i="4"/>
  <c r="X278" i="4"/>
  <c r="AB278" i="4" s="1"/>
  <c r="R315" i="4"/>
  <c r="AA315" i="4"/>
  <c r="T312" i="4"/>
  <c r="AA367" i="4"/>
  <c r="T367" i="4"/>
  <c r="AB367" i="4"/>
  <c r="T364" i="4"/>
  <c r="W364" i="4" s="1"/>
  <c r="Q364" i="4"/>
  <c r="Q377" i="4" s="1"/>
  <c r="R388" i="4"/>
  <c r="AA388" i="4" s="1"/>
  <c r="R171" i="4"/>
  <c r="AA171" i="4" s="1"/>
  <c r="T171" i="4"/>
  <c r="AB171" i="4" s="1"/>
  <c r="T236" i="4"/>
  <c r="X236" i="4" s="1"/>
  <c r="R236" i="4"/>
  <c r="AA236" i="4" s="1"/>
  <c r="R224" i="4"/>
  <c r="T322" i="4"/>
  <c r="O322" i="4"/>
  <c r="AA322" i="4" s="1"/>
  <c r="AA402" i="4"/>
  <c r="T402" i="4"/>
  <c r="AB402" i="4" s="1"/>
  <c r="P426" i="4"/>
  <c r="T426" i="4"/>
  <c r="U426" i="4"/>
  <c r="T114" i="4"/>
  <c r="AA348" i="4"/>
  <c r="T348" i="4"/>
  <c r="AB348" i="4" s="1"/>
  <c r="AB344" i="4"/>
  <c r="R429" i="4"/>
  <c r="R433" i="4" s="1"/>
  <c r="R38" i="6"/>
  <c r="O429" i="4"/>
  <c r="AA429" i="4" s="1"/>
  <c r="X342" i="4"/>
  <c r="AB342" i="4" s="1"/>
  <c r="X387" i="4"/>
  <c r="O357" i="4"/>
  <c r="AA357" i="4" s="1"/>
  <c r="T357" i="4"/>
  <c r="T354" i="4"/>
  <c r="AB354" i="4" s="1"/>
  <c r="AB141" i="4"/>
  <c r="X366" i="4"/>
  <c r="AB366" i="4" s="1"/>
  <c r="T217" i="4"/>
  <c r="X217" i="4" s="1"/>
  <c r="AB217" i="4"/>
  <c r="R217" i="4"/>
  <c r="AA217" i="4" s="1"/>
  <c r="AA374" i="4"/>
  <c r="T374" i="4"/>
  <c r="AB374" i="4"/>
  <c r="W368" i="4"/>
  <c r="X260" i="4"/>
  <c r="AB260" i="4" s="1"/>
  <c r="X391" i="4"/>
  <c r="AB391" i="4" s="1"/>
  <c r="R132" i="4"/>
  <c r="T309" i="4"/>
  <c r="R309" i="4"/>
  <c r="AA309" i="4" s="1"/>
  <c r="AA368" i="4"/>
  <c r="AB339" i="4"/>
  <c r="X132" i="4"/>
  <c r="X345" i="4"/>
  <c r="AB345" i="4" s="1"/>
  <c r="AB225" i="4"/>
  <c r="U322" i="4"/>
  <c r="AB237" i="4"/>
  <c r="AA426" i="4"/>
  <c r="X388" i="4"/>
  <c r="AB221" i="4"/>
  <c r="R469" i="4"/>
  <c r="R471" i="4"/>
  <c r="AB158" i="4"/>
  <c r="AB89" i="4"/>
  <c r="AB43" i="4"/>
  <c r="AB87" i="4"/>
  <c r="X115" i="4"/>
  <c r="T23" i="4"/>
  <c r="V23" i="4" s="1"/>
  <c r="V74" i="4"/>
  <c r="AB74" i="4" s="1"/>
  <c r="AB45" i="4"/>
  <c r="AA26" i="4"/>
  <c r="AB49" i="4"/>
  <c r="AB78" i="4"/>
  <c r="AB540" i="4"/>
  <c r="R115" i="4"/>
  <c r="AA115" i="4" s="1"/>
  <c r="T56" i="4"/>
  <c r="N32" i="4"/>
  <c r="N10" i="6" s="1"/>
  <c r="AB66" i="4"/>
  <c r="AB539" i="4"/>
  <c r="AB525" i="4"/>
  <c r="AB121" i="4"/>
  <c r="AA56" i="4"/>
  <c r="AB552" i="4"/>
  <c r="R114" i="4"/>
  <c r="AA114" i="4"/>
  <c r="AB23" i="4"/>
  <c r="Y50" i="6"/>
  <c r="Y35" i="6"/>
  <c r="Y25" i="6"/>
  <c r="Y26" i="6" s="1"/>
  <c r="Y24" i="6"/>
  <c r="H15" i="6"/>
  <c r="Y46" i="6"/>
  <c r="Y42" i="6"/>
  <c r="Y17" i="6"/>
  <c r="Y43" i="6"/>
  <c r="Y18" i="6"/>
  <c r="Y36" i="6"/>
  <c r="Y41" i="6"/>
  <c r="Q50" i="6"/>
  <c r="K50" i="6"/>
  <c r="M36" i="6"/>
  <c r="R307" i="4"/>
  <c r="AA307" i="4" s="1"/>
  <c r="T130" i="4"/>
  <c r="R130" i="4"/>
  <c r="S130" i="4" s="1"/>
  <c r="S136" i="4" s="1"/>
  <c r="U101" i="4"/>
  <c r="AB101" i="4" s="1"/>
  <c r="AB122" i="4"/>
  <c r="T307" i="4"/>
  <c r="X307" i="4" s="1"/>
  <c r="AB307" i="4" s="1"/>
  <c r="T90" i="4"/>
  <c r="AB90" i="4" s="1"/>
  <c r="AA258" i="4"/>
  <c r="AB334" i="4"/>
  <c r="X117" i="4"/>
  <c r="AB292" i="4"/>
  <c r="Q30" i="4"/>
  <c r="AA30" i="4" s="1"/>
  <c r="T30" i="4"/>
  <c r="AA343" i="4"/>
  <c r="T343" i="4"/>
  <c r="AB343" i="4" s="1"/>
  <c r="AA400" i="4"/>
  <c r="T400" i="4"/>
  <c r="AB400" i="4" s="1"/>
  <c r="X347" i="4"/>
  <c r="AB347" i="4"/>
  <c r="AB462" i="4"/>
  <c r="O101" i="4"/>
  <c r="AA101" i="4" s="1"/>
  <c r="N92" i="4"/>
  <c r="U52" i="4"/>
  <c r="AB52" i="4" s="1"/>
  <c r="T135" i="4"/>
  <c r="X135" i="4"/>
  <c r="X429" i="4"/>
  <c r="U534" i="4"/>
  <c r="T328" i="4"/>
  <c r="X328" i="4"/>
  <c r="X531" i="4"/>
  <c r="AB531" i="4" s="1"/>
  <c r="W70" i="4"/>
  <c r="AB70" i="4" s="1"/>
  <c r="O230" i="4"/>
  <c r="O248" i="4" s="1"/>
  <c r="O28" i="6"/>
  <c r="T230" i="4"/>
  <c r="AA219" i="4"/>
  <c r="T219" i="4"/>
  <c r="AB219" i="4"/>
  <c r="R255" i="4"/>
  <c r="X308" i="4"/>
  <c r="AB308" i="4" s="1"/>
  <c r="T326" i="4"/>
  <c r="X326" i="4" s="1"/>
  <c r="R326" i="4"/>
  <c r="AA326" i="4" s="1"/>
  <c r="AB409" i="4"/>
  <c r="P501" i="4"/>
  <c r="AA501" i="4"/>
  <c r="AB535" i="4"/>
  <c r="AA96" i="4"/>
  <c r="AB324" i="4"/>
  <c r="AB523" i="4"/>
  <c r="U498" i="4"/>
  <c r="AB498" i="4"/>
  <c r="X97" i="4"/>
  <c r="Y140" i="4"/>
  <c r="Y145" i="4" s="1"/>
  <c r="AB140" i="4"/>
  <c r="O28" i="4"/>
  <c r="AA28" i="4" s="1"/>
  <c r="T28" i="4"/>
  <c r="U28" i="4" s="1"/>
  <c r="AB254" i="4"/>
  <c r="U430" i="4"/>
  <c r="R405" i="4"/>
  <c r="R35" i="6" s="1"/>
  <c r="AB132" i="4"/>
  <c r="AB236" i="4"/>
  <c r="V95" i="4"/>
  <c r="AB51" i="4"/>
  <c r="V293" i="4"/>
  <c r="AB293" i="4"/>
  <c r="X447" i="4"/>
  <c r="X545" i="4"/>
  <c r="AB545" i="4" s="1"/>
  <c r="AA184" i="4"/>
  <c r="X227" i="4"/>
  <c r="AB227" i="4" s="1"/>
  <c r="U129" i="4"/>
  <c r="U136" i="4" s="1"/>
  <c r="U18" i="6" s="1"/>
  <c r="T136" i="4"/>
  <c r="T18" i="6" s="1"/>
  <c r="AB253" i="4"/>
  <c r="X314" i="4"/>
  <c r="X61" i="4"/>
  <c r="AB61" i="4" s="1"/>
  <c r="AB267" i="4"/>
  <c r="AA424" i="4"/>
  <c r="O433" i="4"/>
  <c r="O38" i="6" s="1"/>
  <c r="X483" i="4"/>
  <c r="V494" i="4"/>
  <c r="AB494" i="4" s="1"/>
  <c r="AB449" i="4"/>
  <c r="AA447" i="4"/>
  <c r="S447" i="4"/>
  <c r="S453" i="4"/>
  <c r="AB518" i="4"/>
  <c r="AB537" i="4"/>
  <c r="X333" i="4"/>
  <c r="AB333" i="4" s="1"/>
  <c r="W333" i="4"/>
  <c r="W64" i="4"/>
  <c r="AB64" i="4" s="1"/>
  <c r="AA135" i="4"/>
  <c r="Y388" i="4"/>
  <c r="Y405" i="4"/>
  <c r="AB388" i="4"/>
  <c r="X438" i="4"/>
  <c r="AB138" i="4"/>
  <c r="X192" i="4"/>
  <c r="AB192" i="4" s="1"/>
  <c r="X521" i="4"/>
  <c r="AB521" i="4" s="1"/>
  <c r="X555" i="4"/>
  <c r="AB555" i="4"/>
  <c r="AB270" i="4"/>
  <c r="X527" i="4"/>
  <c r="AB527" i="4" s="1"/>
  <c r="W91" i="4"/>
  <c r="V71" i="4"/>
  <c r="AB71" i="4" s="1"/>
  <c r="K81" i="4"/>
  <c r="K12" i="6" s="1"/>
  <c r="U26" i="4"/>
  <c r="X459" i="4"/>
  <c r="AB459" i="4" s="1"/>
  <c r="AB335" i="4"/>
  <c r="AB277" i="4"/>
  <c r="W331" i="4"/>
  <c r="AB331" i="4"/>
  <c r="AB172" i="4"/>
  <c r="U502" i="4"/>
  <c r="AB114" i="4"/>
  <c r="AB500" i="4"/>
  <c r="AB303" i="4"/>
  <c r="X191" i="4"/>
  <c r="AB191" i="4" s="1"/>
  <c r="O136" i="4"/>
  <c r="O18" i="6" s="1"/>
  <c r="R230" i="4"/>
  <c r="AA230" i="4" s="1"/>
  <c r="X536" i="4"/>
  <c r="AB536" i="4" s="1"/>
  <c r="AB184" i="4"/>
  <c r="W47" i="4"/>
  <c r="AB47" i="4" s="1"/>
  <c r="X76" i="4"/>
  <c r="AB76" i="4" s="1"/>
  <c r="AB62" i="4"/>
  <c r="AB349" i="4"/>
  <c r="AB415" i="4"/>
  <c r="X461" i="4"/>
  <c r="AB461" i="4" s="1"/>
  <c r="P98" i="4"/>
  <c r="U501" i="4"/>
  <c r="AB370" i="4"/>
  <c r="W75" i="4"/>
  <c r="AB75" i="4"/>
  <c r="T169" i="4"/>
  <c r="AB169" i="4" s="1"/>
  <c r="AA169" i="4"/>
  <c r="AB53" i="4"/>
  <c r="AB120" i="4"/>
  <c r="R119" i="4"/>
  <c r="AB209" i="4"/>
  <c r="X541" i="4"/>
  <c r="AB541" i="4"/>
  <c r="X286" i="4"/>
  <c r="AB326" i="4"/>
  <c r="AB117" i="4"/>
  <c r="W90" i="4"/>
  <c r="AA130" i="4"/>
  <c r="AB135" i="4"/>
  <c r="AB429" i="4"/>
  <c r="AB483" i="4"/>
  <c r="V502" i="4"/>
  <c r="AB502" i="4"/>
  <c r="AB314" i="4"/>
  <c r="AB286" i="4"/>
  <c r="S18" i="6"/>
  <c r="S161" i="4"/>
  <c r="S201" i="4" s="1"/>
  <c r="S11" i="5" s="1"/>
  <c r="S41" i="6"/>
  <c r="AB95" i="4"/>
  <c r="AB97" i="4"/>
  <c r="AB91" i="4"/>
  <c r="Q33" i="6" l="1"/>
  <c r="O32" i="6"/>
  <c r="O382" i="4"/>
  <c r="M51" i="6"/>
  <c r="M17" i="5"/>
  <c r="AB18" i="6"/>
  <c r="Y113" i="4"/>
  <c r="AB113" i="4"/>
  <c r="AB464" i="4"/>
  <c r="P51" i="6"/>
  <c r="P17" i="5"/>
  <c r="AB21" i="6"/>
  <c r="T224" i="4"/>
  <c r="X224" i="4" s="1"/>
  <c r="AB224" i="4" s="1"/>
  <c r="R316" i="4"/>
  <c r="R31" i="6" s="1"/>
  <c r="S43" i="6"/>
  <c r="S472" i="4"/>
  <c r="W21" i="6"/>
  <c r="W161" i="4"/>
  <c r="W201" i="4" s="1"/>
  <c r="T371" i="4"/>
  <c r="R371" i="4"/>
  <c r="R377" i="4" s="1"/>
  <c r="R33" i="6" s="1"/>
  <c r="AA371" i="4"/>
  <c r="T448" i="4"/>
  <c r="R448" i="4"/>
  <c r="N453" i="4"/>
  <c r="N41" i="6" s="1"/>
  <c r="V35" i="4"/>
  <c r="AB35" i="4"/>
  <c r="AB272" i="4"/>
  <c r="X80" i="4"/>
  <c r="AB80" i="4" s="1"/>
  <c r="AA403" i="4"/>
  <c r="U357" i="4"/>
  <c r="U360" i="4" s="1"/>
  <c r="T478" i="4"/>
  <c r="K43" i="6"/>
  <c r="K472" i="4"/>
  <c r="H34" i="6"/>
  <c r="H382" i="4"/>
  <c r="H444" i="4" s="1"/>
  <c r="O43" i="6"/>
  <c r="O472" i="4"/>
  <c r="O13" i="5" s="1"/>
  <c r="R328" i="4"/>
  <c r="AA328" i="4"/>
  <c r="AA470" i="4"/>
  <c r="T470" i="4"/>
  <c r="S563" i="4"/>
  <c r="S16" i="5" s="1"/>
  <c r="X199" i="4"/>
  <c r="AB199" i="4" s="1"/>
  <c r="T200" i="4"/>
  <c r="T25" i="6" s="1"/>
  <c r="R13" i="4"/>
  <c r="AA13" i="4" s="1"/>
  <c r="N15" i="4"/>
  <c r="T13" i="4"/>
  <c r="AA98" i="4"/>
  <c r="AB533" i="4"/>
  <c r="X464" i="4"/>
  <c r="R145" i="4"/>
  <c r="R19" i="6" s="1"/>
  <c r="AA19" i="6" s="1"/>
  <c r="AB364" i="4"/>
  <c r="R58" i="4"/>
  <c r="AA58" i="4" s="1"/>
  <c r="N81" i="4"/>
  <c r="N12" i="6" s="1"/>
  <c r="W211" i="4"/>
  <c r="W27" i="6" s="1"/>
  <c r="AB321" i="4"/>
  <c r="T36" i="4"/>
  <c r="V36" i="4" s="1"/>
  <c r="AB36" i="4" s="1"/>
  <c r="AB474" i="4"/>
  <c r="P35" i="4"/>
  <c r="AA35" i="4" s="1"/>
  <c r="K572" i="4"/>
  <c r="K51" i="6" s="1"/>
  <c r="K21" i="6"/>
  <c r="K161" i="4"/>
  <c r="K201" i="4" s="1"/>
  <c r="I46" i="6"/>
  <c r="I15" i="5"/>
  <c r="L81" i="4"/>
  <c r="L12" i="6" s="1"/>
  <c r="S10" i="6"/>
  <c r="S103" i="4"/>
  <c r="S10" i="5" s="1"/>
  <c r="R290" i="4"/>
  <c r="AA290" i="4" s="1"/>
  <c r="T290" i="4"/>
  <c r="X337" i="4"/>
  <c r="AB337" i="4"/>
  <c r="N433" i="4"/>
  <c r="N38" i="6" s="1"/>
  <c r="T427" i="4"/>
  <c r="L405" i="4"/>
  <c r="L35" i="6" s="1"/>
  <c r="P32" i="4"/>
  <c r="P10" i="6" s="1"/>
  <c r="T148" i="4"/>
  <c r="T20" i="6" s="1"/>
  <c r="X147" i="4"/>
  <c r="X148" i="4" s="1"/>
  <c r="X20" i="6" s="1"/>
  <c r="AA242" i="4"/>
  <c r="T242" i="4"/>
  <c r="AB242" i="4" s="1"/>
  <c r="T233" i="4"/>
  <c r="AB233" i="4" s="1"/>
  <c r="R200" i="4"/>
  <c r="R25" i="6" s="1"/>
  <c r="AA198" i="4"/>
  <c r="W48" i="4"/>
  <c r="AB48" i="4" s="1"/>
  <c r="R327" i="4"/>
  <c r="AA327" i="4"/>
  <c r="AB129" i="4"/>
  <c r="AB190" i="4"/>
  <c r="P39" i="4"/>
  <c r="P11" i="6" s="1"/>
  <c r="I472" i="4"/>
  <c r="AB467" i="4"/>
  <c r="X159" i="4"/>
  <c r="AB159" i="4" s="1"/>
  <c r="T160" i="4"/>
  <c r="T22" i="6" s="1"/>
  <c r="AA396" i="4"/>
  <c r="T396" i="4"/>
  <c r="AB396" i="4" s="1"/>
  <c r="T413" i="4"/>
  <c r="N416" i="4"/>
  <c r="N36" i="6" s="1"/>
  <c r="AA413" i="4"/>
  <c r="Y130" i="4"/>
  <c r="Y136" i="4" s="1"/>
  <c r="AB130" i="4"/>
  <c r="AA33" i="6"/>
  <c r="T255" i="4"/>
  <c r="AA145" i="4"/>
  <c r="AB83" i="4"/>
  <c r="AB534" i="4"/>
  <c r="W273" i="4"/>
  <c r="W304" i="4" s="1"/>
  <c r="W30" i="6" s="1"/>
  <c r="U27" i="4"/>
  <c r="AB27" i="4" s="1"/>
  <c r="X208" i="4"/>
  <c r="AB208" i="4" s="1"/>
  <c r="T211" i="4"/>
  <c r="X553" i="4"/>
  <c r="AB553" i="4" s="1"/>
  <c r="L456" i="4"/>
  <c r="L465" i="4" s="1"/>
  <c r="L42" i="6" s="1"/>
  <c r="H465" i="4"/>
  <c r="T456" i="4"/>
  <c r="M13" i="6"/>
  <c r="M103" i="4"/>
  <c r="M10" i="5" s="1"/>
  <c r="K14" i="6"/>
  <c r="K15" i="6" s="1"/>
  <c r="K103" i="4"/>
  <c r="K10" i="5" s="1"/>
  <c r="M38" i="6"/>
  <c r="R160" i="4"/>
  <c r="R22" i="6" s="1"/>
  <c r="AA156" i="4"/>
  <c r="P100" i="4"/>
  <c r="P102" i="4" s="1"/>
  <c r="AA100" i="4"/>
  <c r="T100" i="4"/>
  <c r="N111" i="4"/>
  <c r="N16" i="6" s="1"/>
  <c r="R108" i="4"/>
  <c r="R111" i="4" s="1"/>
  <c r="AA108" i="4"/>
  <c r="T108" i="4"/>
  <c r="X128" i="4"/>
  <c r="X136" i="4" s="1"/>
  <c r="X18" i="6" s="1"/>
  <c r="T257" i="4"/>
  <c r="R257" i="4"/>
  <c r="AA257" i="4" s="1"/>
  <c r="Q304" i="4"/>
  <c r="Q30" i="6" s="1"/>
  <c r="R485" i="4"/>
  <c r="AA485" i="4" s="1"/>
  <c r="T485" i="4"/>
  <c r="W92" i="4"/>
  <c r="W13" i="6" s="1"/>
  <c r="N39" i="4"/>
  <c r="N103" i="4" s="1"/>
  <c r="AA570" i="4"/>
  <c r="J21" i="6"/>
  <c r="J161" i="4"/>
  <c r="AB153" i="4"/>
  <c r="O32" i="4"/>
  <c r="O10" i="6" s="1"/>
  <c r="N126" i="4"/>
  <c r="N17" i="6" s="1"/>
  <c r="AB302" i="4"/>
  <c r="AB548" i="4"/>
  <c r="T126" i="4"/>
  <c r="P81" i="4"/>
  <c r="P12" i="6" s="1"/>
  <c r="AA321" i="4"/>
  <c r="V472" i="4"/>
  <c r="R113" i="4"/>
  <c r="AA113" i="4" s="1"/>
  <c r="AB189" i="4"/>
  <c r="T196" i="4"/>
  <c r="T24" i="6" s="1"/>
  <c r="AB463" i="4"/>
  <c r="Y463" i="4"/>
  <c r="Y465" i="4" s="1"/>
  <c r="H51" i="6"/>
  <c r="H17" i="5"/>
  <c r="L9" i="6"/>
  <c r="L9" i="5"/>
  <c r="N102" i="4"/>
  <c r="N14" i="6" s="1"/>
  <c r="O99" i="4"/>
  <c r="AA99" i="4" s="1"/>
  <c r="T99" i="4"/>
  <c r="U147" i="4"/>
  <c r="T266" i="4"/>
  <c r="P266" i="4"/>
  <c r="AA266" i="4" s="1"/>
  <c r="R312" i="4"/>
  <c r="AA312" i="4"/>
  <c r="R196" i="4"/>
  <c r="T319" i="4"/>
  <c r="R319" i="4"/>
  <c r="AA319" i="4" s="1"/>
  <c r="AA468" i="4"/>
  <c r="T468" i="4"/>
  <c r="T471" i="4" s="1"/>
  <c r="N471" i="4"/>
  <c r="T571" i="4"/>
  <c r="Q571" i="4"/>
  <c r="Q572" i="4" s="1"/>
  <c r="AA571" i="4"/>
  <c r="AA380" i="4"/>
  <c r="R381" i="4"/>
  <c r="R34" i="6" s="1"/>
  <c r="AA34" i="6" s="1"/>
  <c r="P23" i="4"/>
  <c r="AA23" i="4"/>
  <c r="AA256" i="4"/>
  <c r="T256" i="4"/>
  <c r="AB256" i="4" s="1"/>
  <c r="T418" i="4"/>
  <c r="R418" i="4"/>
  <c r="AA57" i="4"/>
  <c r="Y15" i="6"/>
  <c r="Y40" i="6"/>
  <c r="M31" i="6"/>
  <c r="M382" i="4"/>
  <c r="M444" i="4" s="1"/>
  <c r="Q22" i="4"/>
  <c r="T22" i="4"/>
  <c r="R311" i="4"/>
  <c r="AA311" i="4"/>
  <c r="T311" i="4"/>
  <c r="T482" i="4"/>
  <c r="P482" i="4"/>
  <c r="AB495" i="4"/>
  <c r="O532" i="4"/>
  <c r="AA532" i="4" s="1"/>
  <c r="T532" i="4"/>
  <c r="U532" i="4" s="1"/>
  <c r="U562" i="4" s="1"/>
  <c r="M563" i="4"/>
  <c r="M16" i="5" s="1"/>
  <c r="M48" i="6"/>
  <c r="M50" i="6" s="1"/>
  <c r="W360" i="4"/>
  <c r="W32" i="6" s="1"/>
  <c r="AB394" i="4"/>
  <c r="N420" i="4"/>
  <c r="L136" i="4"/>
  <c r="L18" i="6" s="1"/>
  <c r="L160" i="4"/>
  <c r="L22" i="6" s="1"/>
  <c r="O155" i="4"/>
  <c r="N160" i="4"/>
  <c r="R216" i="4"/>
  <c r="AA216" i="4" s="1"/>
  <c r="T216" i="4"/>
  <c r="X216" i="4" s="1"/>
  <c r="AA291" i="4"/>
  <c r="T291" i="4"/>
  <c r="AB291" i="4" s="1"/>
  <c r="R310" i="4"/>
  <c r="AA310" i="4" s="1"/>
  <c r="T310" i="4"/>
  <c r="L478" i="4"/>
  <c r="L45" i="6" s="1"/>
  <c r="H9" i="6"/>
  <c r="H9" i="5"/>
  <c r="AA10" i="4"/>
  <c r="X252" i="4"/>
  <c r="AB252" i="4"/>
  <c r="AA298" i="4"/>
  <c r="T298" i="4"/>
  <c r="AB298" i="4" s="1"/>
  <c r="O481" i="4"/>
  <c r="N488" i="4"/>
  <c r="L126" i="4"/>
  <c r="O506" i="4"/>
  <c r="N509" i="4"/>
  <c r="N48" i="6" s="1"/>
  <c r="P13" i="5"/>
  <c r="AB289" i="4"/>
  <c r="L153" i="4"/>
  <c r="L21" i="6" s="1"/>
  <c r="K92" i="4"/>
  <c r="K13" i="6" s="1"/>
  <c r="K304" i="4"/>
  <c r="K30" i="6" s="1"/>
  <c r="L304" i="4"/>
  <c r="L30" i="6" s="1"/>
  <c r="J304" i="4"/>
  <c r="L488" i="4"/>
  <c r="Q14" i="5"/>
  <c r="H562" i="4"/>
  <c r="H49" i="6" s="1"/>
  <c r="I360" i="4"/>
  <c r="I32" i="6" s="1"/>
  <c r="K360" i="4"/>
  <c r="K32" i="6" s="1"/>
  <c r="L360" i="4"/>
  <c r="L32" i="6" s="1"/>
  <c r="J433" i="4"/>
  <c r="L377" i="4"/>
  <c r="S15" i="6"/>
  <c r="T32" i="4"/>
  <c r="T10" i="6" s="1"/>
  <c r="Y18" i="5"/>
  <c r="L145" i="4"/>
  <c r="L19" i="6" s="1"/>
  <c r="L316" i="4"/>
  <c r="L31" i="6" s="1"/>
  <c r="N316" i="4"/>
  <c r="R153" i="4"/>
  <c r="R21" i="6" s="1"/>
  <c r="L211" i="4"/>
  <c r="L27" i="6" s="1"/>
  <c r="J32" i="4"/>
  <c r="J10" i="6" s="1"/>
  <c r="J81" i="4"/>
  <c r="J12" i="6" s="1"/>
  <c r="J15" i="6" s="1"/>
  <c r="T320" i="4"/>
  <c r="N360" i="4"/>
  <c r="AA320" i="4"/>
  <c r="V63" i="4"/>
  <c r="V98" i="4"/>
  <c r="AB98" i="4"/>
  <c r="X143" i="4"/>
  <c r="X145" i="4" s="1"/>
  <c r="X19" i="6" s="1"/>
  <c r="X247" i="4"/>
  <c r="AB247" i="4" s="1"/>
  <c r="N248" i="4"/>
  <c r="R240" i="4"/>
  <c r="T358" i="4"/>
  <c r="AB358" i="4" s="1"/>
  <c r="AA358" i="4"/>
  <c r="AA455" i="4"/>
  <c r="R465" i="4"/>
  <c r="M18" i="6"/>
  <c r="M161" i="4"/>
  <c r="M201" i="4" s="1"/>
  <c r="T179" i="4"/>
  <c r="T240" i="4"/>
  <c r="AB198" i="4"/>
  <c r="X546" i="4"/>
  <c r="AB546" i="4" s="1"/>
  <c r="N304" i="4"/>
  <c r="T264" i="4"/>
  <c r="R264" i="4"/>
  <c r="R304" i="4" s="1"/>
  <c r="R30" i="6" s="1"/>
  <c r="AA264" i="4"/>
  <c r="O251" i="4"/>
  <c r="O261" i="4" s="1"/>
  <c r="O29" i="6" s="1"/>
  <c r="T251" i="4"/>
  <c r="N261" i="4"/>
  <c r="T562" i="4"/>
  <c r="S14" i="5"/>
  <c r="S45" i="6"/>
  <c r="AB28" i="4"/>
  <c r="AA119" i="4"/>
  <c r="R126" i="4"/>
  <c r="V501" i="4"/>
  <c r="AB501" i="4" s="1"/>
  <c r="AB216" i="4"/>
  <c r="T17" i="6"/>
  <c r="AB17" i="6" s="1"/>
  <c r="U499" i="4"/>
  <c r="AB499" i="4" s="1"/>
  <c r="AB511" i="4"/>
  <c r="AA42" i="4"/>
  <c r="Q81" i="4"/>
  <c r="T248" i="4"/>
  <c r="X230" i="4"/>
  <c r="AB230" i="4" s="1"/>
  <c r="U230" i="4"/>
  <c r="U248" i="4" s="1"/>
  <c r="U28" i="6" s="1"/>
  <c r="X290" i="4"/>
  <c r="AB290" i="4" s="1"/>
  <c r="AB19" i="4"/>
  <c r="T27" i="6"/>
  <c r="AB447" i="4"/>
  <c r="AB115" i="4"/>
  <c r="X126" i="4"/>
  <c r="X17" i="6" s="1"/>
  <c r="R136" i="4"/>
  <c r="AA132" i="4"/>
  <c r="U405" i="4"/>
  <c r="U35" i="6" s="1"/>
  <c r="AB403" i="4"/>
  <c r="W30" i="4"/>
  <c r="AB30" i="4" s="1"/>
  <c r="AB79" i="4"/>
  <c r="U81" i="4"/>
  <c r="V92" i="4"/>
  <c r="V13" i="6" s="1"/>
  <c r="AB88" i="4"/>
  <c r="J51" i="6"/>
  <c r="J17" i="5"/>
  <c r="AB438" i="4"/>
  <c r="Y114" i="4"/>
  <c r="Y126" i="4" s="1"/>
  <c r="T102" i="4"/>
  <c r="X211" i="4"/>
  <c r="X27" i="6" s="1"/>
  <c r="AB206" i="4"/>
  <c r="AB265" i="4"/>
  <c r="U481" i="4"/>
  <c r="U488" i="4" s="1"/>
  <c r="T488" i="4"/>
  <c r="AB26" i="4"/>
  <c r="U32" i="4"/>
  <c r="U10" i="6" s="1"/>
  <c r="X56" i="4"/>
  <c r="X81" i="4" s="1"/>
  <c r="X12" i="6" s="1"/>
  <c r="L36" i="6"/>
  <c r="R16" i="6"/>
  <c r="R488" i="4"/>
  <c r="AA484" i="4"/>
  <c r="X309" i="4"/>
  <c r="X176" i="4"/>
  <c r="X179" i="4" s="1"/>
  <c r="X23" i="6" s="1"/>
  <c r="AB327" i="4"/>
  <c r="T493" i="4"/>
  <c r="L17" i="6"/>
  <c r="P9" i="5"/>
  <c r="P9" i="6"/>
  <c r="X255" i="4"/>
  <c r="AB255" i="4" s="1"/>
  <c r="W377" i="4"/>
  <c r="AB368" i="4"/>
  <c r="X440" i="4"/>
  <c r="AB440" i="4" s="1"/>
  <c r="AB231" i="4"/>
  <c r="J38" i="6"/>
  <c r="Q41" i="6"/>
  <c r="Q472" i="4"/>
  <c r="S51" i="6"/>
  <c r="S17" i="5"/>
  <c r="V20" i="6"/>
  <c r="V161" i="4"/>
  <c r="V201" i="4" s="1"/>
  <c r="Y382" i="4"/>
  <c r="Y444" i="4" s="1"/>
  <c r="W42" i="6"/>
  <c r="W472" i="4"/>
  <c r="X24" i="4"/>
  <c r="X32" i="4" s="1"/>
  <c r="X10" i="6" s="1"/>
  <c r="T81" i="4"/>
  <c r="W42" i="4"/>
  <c r="S26" i="6"/>
  <c r="N13" i="6"/>
  <c r="O493" i="4"/>
  <c r="AB389" i="4"/>
  <c r="X405" i="4"/>
  <c r="X35" i="6" s="1"/>
  <c r="R478" i="4"/>
  <c r="AA475" i="4"/>
  <c r="W68" i="4"/>
  <c r="AB68" i="4"/>
  <c r="R324" i="4"/>
  <c r="AA324" i="4" s="1"/>
  <c r="X188" i="4"/>
  <c r="AB188" i="4" s="1"/>
  <c r="AB58" i="4"/>
  <c r="AB238" i="4"/>
  <c r="AB119" i="4"/>
  <c r="AB517" i="4"/>
  <c r="M42" i="6"/>
  <c r="M472" i="4"/>
  <c r="K377" i="4"/>
  <c r="K33" i="6" s="1"/>
  <c r="AB328" i="4"/>
  <c r="AB457" i="4"/>
  <c r="R51" i="6"/>
  <c r="R17" i="5"/>
  <c r="AA572" i="4"/>
  <c r="Y467" i="4"/>
  <c r="Y471" i="4" s="1"/>
  <c r="Y472" i="4" s="1"/>
  <c r="Y109" i="4"/>
  <c r="Y111" i="4" s="1"/>
  <c r="X109" i="4"/>
  <c r="T111" i="4"/>
  <c r="X556" i="4"/>
  <c r="AB556" i="4" s="1"/>
  <c r="R43" i="6"/>
  <c r="AA471" i="4"/>
  <c r="V426" i="4"/>
  <c r="AB426" i="4" s="1"/>
  <c r="AB387" i="4"/>
  <c r="X39" i="4"/>
  <c r="X11" i="6" s="1"/>
  <c r="AB38" i="4"/>
  <c r="X478" i="4"/>
  <c r="AB476" i="4"/>
  <c r="AB423" i="4"/>
  <c r="X542" i="4"/>
  <c r="X193" i="4"/>
  <c r="Y193" i="4" s="1"/>
  <c r="Y196" i="4" s="1"/>
  <c r="N496" i="4"/>
  <c r="I496" i="4"/>
  <c r="J496" i="4" s="1"/>
  <c r="N492" i="4"/>
  <c r="T492" i="4" s="1"/>
  <c r="I492" i="4"/>
  <c r="H504" i="4"/>
  <c r="J492" i="4"/>
  <c r="AB430" i="4"/>
  <c r="Y44" i="6"/>
  <c r="Y52" i="6" s="1"/>
  <c r="AB312" i="4"/>
  <c r="X312" i="4"/>
  <c r="X102" i="4"/>
  <c r="O179" i="4"/>
  <c r="O23" i="6" s="1"/>
  <c r="V299" i="4"/>
  <c r="AB299" i="4" s="1"/>
  <c r="AB228" i="4"/>
  <c r="AB437" i="4"/>
  <c r="T443" i="4"/>
  <c r="T34" i="6"/>
  <c r="N25" i="6"/>
  <c r="V570" i="4"/>
  <c r="AB569" i="4"/>
  <c r="AB332" i="4"/>
  <c r="AB150" i="4"/>
  <c r="W26" i="6"/>
  <c r="W11" i="5"/>
  <c r="S36" i="6"/>
  <c r="S444" i="4"/>
  <c r="Q211" i="4"/>
  <c r="Q27" i="6" s="1"/>
  <c r="AA207" i="4"/>
  <c r="O562" i="4"/>
  <c r="Q51" i="6"/>
  <c r="Q17" i="5"/>
  <c r="R443" i="4"/>
  <c r="AA438" i="4"/>
  <c r="N20" i="6"/>
  <c r="AA20" i="6" s="1"/>
  <c r="AA148" i="4"/>
  <c r="L570" i="4"/>
  <c r="L572" i="4" s="1"/>
  <c r="T84" i="4"/>
  <c r="R84" i="4"/>
  <c r="AA296" i="4"/>
  <c r="T296" i="4"/>
  <c r="AB296" i="4" s="1"/>
  <c r="U422" i="4"/>
  <c r="AB422" i="4"/>
  <c r="X422" i="4"/>
  <c r="X433" i="4" s="1"/>
  <c r="X38" i="6" s="1"/>
  <c r="AA425" i="4"/>
  <c r="T425" i="4"/>
  <c r="X439" i="4"/>
  <c r="AB439" i="4" s="1"/>
  <c r="X544" i="4"/>
  <c r="AB544" i="4"/>
  <c r="L46" i="6"/>
  <c r="L15" i="5"/>
  <c r="AA377" i="4"/>
  <c r="R102" i="4"/>
  <c r="AA39" i="4"/>
  <c r="AA34" i="4"/>
  <c r="H26" i="6"/>
  <c r="H11" i="5"/>
  <c r="L14" i="6"/>
  <c r="T145" i="4"/>
  <c r="N22" i="6"/>
  <c r="N9" i="6"/>
  <c r="N9" i="5"/>
  <c r="I14" i="6"/>
  <c r="I15" i="6" s="1"/>
  <c r="I103" i="4"/>
  <c r="I10" i="5" s="1"/>
  <c r="J30" i="6"/>
  <c r="J382" i="4"/>
  <c r="J444" i="4" s="1"/>
  <c r="AA205" i="4"/>
  <c r="P211" i="4"/>
  <c r="O17" i="5"/>
  <c r="O51" i="6"/>
  <c r="N51" i="6"/>
  <c r="N17" i="5"/>
  <c r="X110" i="4"/>
  <c r="AB110" i="4" s="1"/>
  <c r="V284" i="4"/>
  <c r="X284" i="4" s="1"/>
  <c r="AB284" i="4"/>
  <c r="I433" i="4"/>
  <c r="I38" i="6" s="1"/>
  <c r="AA16" i="6"/>
  <c r="AB322" i="4"/>
  <c r="H103" i="4"/>
  <c r="H10" i="5" s="1"/>
  <c r="X567" i="4"/>
  <c r="P491" i="4"/>
  <c r="X380" i="4"/>
  <c r="X381" i="4" s="1"/>
  <c r="X568" i="4"/>
  <c r="AB568" i="4" s="1"/>
  <c r="AA409" i="4"/>
  <c r="R416" i="4"/>
  <c r="X559" i="4"/>
  <c r="AB559" i="4" s="1"/>
  <c r="J24" i="6"/>
  <c r="J201" i="4"/>
  <c r="J43" i="6"/>
  <c r="J472" i="4"/>
  <c r="I18" i="6"/>
  <c r="I161" i="4"/>
  <c r="I201" i="4" s="1"/>
  <c r="AA443" i="4"/>
  <c r="AB549" i="4"/>
  <c r="K17" i="5"/>
  <c r="L453" i="4"/>
  <c r="L41" i="6" s="1"/>
  <c r="I39" i="6"/>
  <c r="Q92" i="4"/>
  <c r="U51" i="6"/>
  <c r="U17" i="5"/>
  <c r="X160" i="4"/>
  <c r="L196" i="4"/>
  <c r="O44" i="6"/>
  <c r="AB455" i="4"/>
  <c r="AB329" i="4"/>
  <c r="N562" i="4"/>
  <c r="T34" i="4"/>
  <c r="AB338" i="4"/>
  <c r="AB441" i="4"/>
  <c r="S15" i="5"/>
  <c r="K15" i="5"/>
  <c r="I17" i="5"/>
  <c r="K405" i="4"/>
  <c r="J46" i="6"/>
  <c r="J15" i="5"/>
  <c r="T275" i="4"/>
  <c r="P275" i="4"/>
  <c r="R164" i="4"/>
  <c r="N179" i="4"/>
  <c r="X258" i="4"/>
  <c r="AB258" i="4"/>
  <c r="T48" i="6"/>
  <c r="AB48" i="6" s="1"/>
  <c r="AB509" i="4"/>
  <c r="O495" i="4"/>
  <c r="AA495" i="4" s="1"/>
  <c r="M15" i="6"/>
  <c r="M46" i="6"/>
  <c r="M15" i="5"/>
  <c r="P22" i="6"/>
  <c r="P161" i="4"/>
  <c r="P201" i="4" s="1"/>
  <c r="N153" i="4"/>
  <c r="AB173" i="4"/>
  <c r="L562" i="4"/>
  <c r="W50" i="6"/>
  <c r="Q405" i="4"/>
  <c r="R562" i="4"/>
  <c r="AA451" i="4"/>
  <c r="K34" i="6"/>
  <c r="K382" i="4"/>
  <c r="V73" i="4"/>
  <c r="AB73" i="4" s="1"/>
  <c r="X356" i="4"/>
  <c r="AB356" i="4" s="1"/>
  <c r="P427" i="4"/>
  <c r="P433" i="4" s="1"/>
  <c r="AA433" i="4" s="1"/>
  <c r="Q22" i="6"/>
  <c r="Q161" i="4"/>
  <c r="Q201" i="4" s="1"/>
  <c r="U472" i="4"/>
  <c r="L471" i="4"/>
  <c r="W563" i="4"/>
  <c r="W16" i="5" s="1"/>
  <c r="I9" i="6"/>
  <c r="M14" i="5"/>
  <c r="M45" i="6"/>
  <c r="AB10" i="4"/>
  <c r="H15" i="5"/>
  <c r="H46" i="6"/>
  <c r="S50" i="6"/>
  <c r="U9" i="5"/>
  <c r="I45" i="6"/>
  <c r="V14" i="5"/>
  <c r="P14" i="5"/>
  <c r="S9" i="5"/>
  <c r="AA31" i="4"/>
  <c r="O45" i="6"/>
  <c r="L14" i="5"/>
  <c r="U14" i="5"/>
  <c r="K563" i="4"/>
  <c r="T43" i="6" l="1"/>
  <c r="P14" i="6"/>
  <c r="P15" i="6" s="1"/>
  <c r="P103" i="4"/>
  <c r="P10" i="5" s="1"/>
  <c r="U382" i="4"/>
  <c r="U32" i="6"/>
  <c r="H40" i="6"/>
  <c r="H12" i="5"/>
  <c r="M40" i="6"/>
  <c r="M12" i="5"/>
  <c r="AB147" i="4"/>
  <c r="U148" i="4"/>
  <c r="T45" i="6"/>
  <c r="T14" i="5"/>
  <c r="S13" i="5"/>
  <c r="S44" i="6"/>
  <c r="AA427" i="4"/>
  <c r="N11" i="6"/>
  <c r="AA11" i="6" s="1"/>
  <c r="AB176" i="4"/>
  <c r="AB126" i="4"/>
  <c r="O102" i="4"/>
  <c r="AA102" i="4" s="1"/>
  <c r="X319" i="4"/>
  <c r="AB319" i="4" s="1"/>
  <c r="U99" i="4"/>
  <c r="U102" i="4" s="1"/>
  <c r="U14" i="6" s="1"/>
  <c r="V100" i="4"/>
  <c r="AB100" i="4" s="1"/>
  <c r="AB357" i="4"/>
  <c r="AA448" i="4"/>
  <c r="R453" i="4"/>
  <c r="R41" i="6" s="1"/>
  <c r="AA41" i="6" s="1"/>
  <c r="I382" i="4"/>
  <c r="X310" i="4"/>
  <c r="AB310" i="4" s="1"/>
  <c r="V22" i="4"/>
  <c r="W22" i="4"/>
  <c r="W32" i="4" s="1"/>
  <c r="W10" i="6" s="1"/>
  <c r="X257" i="4"/>
  <c r="AB257" i="4" s="1"/>
  <c r="J103" i="4"/>
  <c r="J10" i="5" s="1"/>
  <c r="L103" i="4"/>
  <c r="L10" i="5" s="1"/>
  <c r="T316" i="4"/>
  <c r="AB27" i="6"/>
  <c r="Q32" i="4"/>
  <c r="Q10" i="6" s="1"/>
  <c r="AA10" i="6" s="1"/>
  <c r="AA22" i="4"/>
  <c r="T420" i="4"/>
  <c r="X418" i="4"/>
  <c r="X420" i="4" s="1"/>
  <c r="X37" i="6" s="1"/>
  <c r="R24" i="6"/>
  <c r="AA24" i="6" s="1"/>
  <c r="AA196" i="4"/>
  <c r="AB128" i="4"/>
  <c r="AB273" i="4"/>
  <c r="U427" i="4"/>
  <c r="S573" i="4"/>
  <c r="AA200" i="4"/>
  <c r="X562" i="4"/>
  <c r="AA381" i="4"/>
  <c r="Y161" i="4"/>
  <c r="Y201" i="4" s="1"/>
  <c r="Y573" i="4" s="1"/>
  <c r="AB532" i="4"/>
  <c r="R248" i="4"/>
  <c r="R28" i="6" s="1"/>
  <c r="L33" i="6"/>
  <c r="L382" i="4"/>
  <c r="L444" i="4" s="1"/>
  <c r="AA506" i="4"/>
  <c r="O509" i="4"/>
  <c r="R15" i="4"/>
  <c r="T572" i="4"/>
  <c r="W571" i="4"/>
  <c r="R81" i="4"/>
  <c r="R12" i="6" s="1"/>
  <c r="X456" i="4"/>
  <c r="X465" i="4" s="1"/>
  <c r="AB456" i="4"/>
  <c r="T465" i="4"/>
  <c r="T42" i="6" s="1"/>
  <c r="AB136" i="4"/>
  <c r="X470" i="4"/>
  <c r="AB470" i="4"/>
  <c r="K44" i="6"/>
  <c r="K13" i="5"/>
  <c r="R261" i="4"/>
  <c r="R29" i="6" s="1"/>
  <c r="AB380" i="4"/>
  <c r="U433" i="4"/>
  <c r="U38" i="6" s="1"/>
  <c r="AA25" i="6"/>
  <c r="I504" i="4"/>
  <c r="I563" i="4" s="1"/>
  <c r="AB542" i="4"/>
  <c r="L161" i="4"/>
  <c r="N37" i="6"/>
  <c r="AA37" i="6" s="1"/>
  <c r="AA420" i="4"/>
  <c r="P488" i="4"/>
  <c r="AA482" i="4"/>
  <c r="N43" i="6"/>
  <c r="AA43" i="6" s="1"/>
  <c r="N472" i="4"/>
  <c r="AB108" i="4"/>
  <c r="X108" i="4"/>
  <c r="H42" i="6"/>
  <c r="H472" i="4"/>
  <c r="K26" i="6"/>
  <c r="K11" i="5"/>
  <c r="X371" i="4"/>
  <c r="T377" i="4"/>
  <c r="T33" i="6" s="1"/>
  <c r="Q382" i="4"/>
  <c r="R360" i="4"/>
  <c r="O160" i="4"/>
  <c r="AA155" i="4"/>
  <c r="T405" i="4"/>
  <c r="AB405" i="4" s="1"/>
  <c r="P493" i="4"/>
  <c r="AA493" i="4" s="1"/>
  <c r="X200" i="4"/>
  <c r="X25" i="6" s="1"/>
  <c r="AB25" i="6" s="1"/>
  <c r="N31" i="6"/>
  <c r="AA31" i="6" s="1"/>
  <c r="AA316" i="4"/>
  <c r="N46" i="6"/>
  <c r="N15" i="5"/>
  <c r="V482" i="4"/>
  <c r="V488" i="4" s="1"/>
  <c r="AB482" i="4"/>
  <c r="X468" i="4"/>
  <c r="X471" i="4" s="1"/>
  <c r="X43" i="6" s="1"/>
  <c r="V44" i="6"/>
  <c r="V13" i="5"/>
  <c r="X485" i="4"/>
  <c r="X488" i="4" s="1"/>
  <c r="AB485" i="4"/>
  <c r="I44" i="6"/>
  <c r="I13" i="5"/>
  <c r="X13" i="4"/>
  <c r="T15" i="4"/>
  <c r="R420" i="4"/>
  <c r="R37" i="6" s="1"/>
  <c r="AA418" i="4"/>
  <c r="X448" i="4"/>
  <c r="X453" i="4" s="1"/>
  <c r="AB448" i="4"/>
  <c r="T453" i="4"/>
  <c r="T41" i="6" s="1"/>
  <c r="L15" i="6"/>
  <c r="AA111" i="4"/>
  <c r="AA32" i="4"/>
  <c r="O488" i="4"/>
  <c r="AA481" i="4"/>
  <c r="AB311" i="4"/>
  <c r="X311" i="4"/>
  <c r="X316" i="4" s="1"/>
  <c r="V266" i="4"/>
  <c r="AB266" i="4" s="1"/>
  <c r="X413" i="4"/>
  <c r="T416" i="4"/>
  <c r="X563" i="4"/>
  <c r="X16" i="5" s="1"/>
  <c r="X49" i="6"/>
  <c r="X50" i="6" s="1"/>
  <c r="U492" i="4"/>
  <c r="V492" i="4" s="1"/>
  <c r="J40" i="6"/>
  <c r="J12" i="5"/>
  <c r="I26" i="6"/>
  <c r="I11" i="5"/>
  <c r="T16" i="6"/>
  <c r="T12" i="6"/>
  <c r="R18" i="6"/>
  <c r="AA18" i="6" s="1"/>
  <c r="AA136" i="4"/>
  <c r="R161" i="4"/>
  <c r="R17" i="6"/>
  <c r="AA17" i="6" s="1"/>
  <c r="AA126" i="4"/>
  <c r="N29" i="6"/>
  <c r="AA29" i="6" s="1"/>
  <c r="AA261" i="4"/>
  <c r="N30" i="6"/>
  <c r="R42" i="6"/>
  <c r="AA42" i="6" s="1"/>
  <c r="AA465" i="4"/>
  <c r="L43" i="6"/>
  <c r="L472" i="4"/>
  <c r="L49" i="6"/>
  <c r="L50" i="6" s="1"/>
  <c r="L563" i="4"/>
  <c r="L16" i="5" s="1"/>
  <c r="K35" i="6"/>
  <c r="K444" i="4"/>
  <c r="I444" i="4"/>
  <c r="X570" i="4"/>
  <c r="X572" i="4" s="1"/>
  <c r="AB567" i="4"/>
  <c r="V572" i="4"/>
  <c r="X111" i="4"/>
  <c r="X16" i="6" s="1"/>
  <c r="AB109" i="4"/>
  <c r="AB24" i="4"/>
  <c r="AB309" i="4"/>
  <c r="AB56" i="4"/>
  <c r="U12" i="6"/>
  <c r="U15" i="6" s="1"/>
  <c r="U103" i="4"/>
  <c r="U10" i="5" s="1"/>
  <c r="AB211" i="4"/>
  <c r="U251" i="4"/>
  <c r="U261" i="4" s="1"/>
  <c r="U29" i="6" s="1"/>
  <c r="X251" i="4"/>
  <c r="T261" i="4"/>
  <c r="O103" i="4"/>
  <c r="O10" i="5" s="1"/>
  <c r="AB143" i="4"/>
  <c r="N32" i="6"/>
  <c r="N382" i="4"/>
  <c r="AA360" i="4"/>
  <c r="L51" i="6"/>
  <c r="L17" i="5"/>
  <c r="X34" i="6"/>
  <c r="T14" i="6"/>
  <c r="Q12" i="6"/>
  <c r="AA12" i="6" s="1"/>
  <c r="AA81" i="4"/>
  <c r="N23" i="6"/>
  <c r="J504" i="4"/>
  <c r="AB193" i="4"/>
  <c r="R45" i="6"/>
  <c r="AA45" i="6" s="1"/>
  <c r="R14" i="5"/>
  <c r="AA478" i="4"/>
  <c r="W44" i="6"/>
  <c r="W13" i="5"/>
  <c r="U493" i="4"/>
  <c r="V493" i="4"/>
  <c r="R46" i="6"/>
  <c r="R15" i="5"/>
  <c r="X42" i="6"/>
  <c r="X443" i="4"/>
  <c r="X240" i="4"/>
  <c r="AB240" i="4" s="1"/>
  <c r="U44" i="6"/>
  <c r="U13" i="5"/>
  <c r="AB320" i="4"/>
  <c r="T360" i="4"/>
  <c r="Q26" i="6"/>
  <c r="Q11" i="5"/>
  <c r="N21" i="6"/>
  <c r="AA21" i="6" s="1"/>
  <c r="AA153" i="4"/>
  <c r="N161" i="4"/>
  <c r="P26" i="6"/>
  <c r="P11" i="5"/>
  <c r="AA164" i="4"/>
  <c r="R179" i="4"/>
  <c r="R23" i="6" s="1"/>
  <c r="L201" i="4"/>
  <c r="L24" i="6"/>
  <c r="J26" i="6"/>
  <c r="J11" i="5"/>
  <c r="R39" i="6"/>
  <c r="AA39" i="6" s="1"/>
  <c r="AB381" i="4"/>
  <c r="X45" i="6"/>
  <c r="X14" i="5"/>
  <c r="AB478" i="4"/>
  <c r="M573" i="4"/>
  <c r="M13" i="5"/>
  <c r="M44" i="6"/>
  <c r="X196" i="4"/>
  <c r="N15" i="6"/>
  <c r="Q44" i="6"/>
  <c r="Q13" i="5"/>
  <c r="W33" i="6"/>
  <c r="W382" i="4"/>
  <c r="W444" i="4" s="1"/>
  <c r="AB481" i="4"/>
  <c r="X41" i="6"/>
  <c r="AB41" i="6" s="1"/>
  <c r="AB453" i="4"/>
  <c r="X248" i="4"/>
  <c r="X28" i="6" s="1"/>
  <c r="T23" i="6"/>
  <c r="AB23" i="6" s="1"/>
  <c r="AB179" i="4"/>
  <c r="AA240" i="4"/>
  <c r="R36" i="6"/>
  <c r="AA36" i="6" s="1"/>
  <c r="AA416" i="4"/>
  <c r="J44" i="6"/>
  <c r="J13" i="5"/>
  <c r="P27" i="6"/>
  <c r="AA27" i="6" s="1"/>
  <c r="AA211" i="4"/>
  <c r="S40" i="6"/>
  <c r="S12" i="5"/>
  <c r="N10" i="5"/>
  <c r="R563" i="4"/>
  <c r="R49" i="6"/>
  <c r="R50" i="6" s="1"/>
  <c r="AA275" i="4"/>
  <c r="P304" i="4"/>
  <c r="AA304" i="4" s="1"/>
  <c r="X22" i="6"/>
  <c r="AB22" i="6" s="1"/>
  <c r="AB160" i="4"/>
  <c r="AB34" i="6"/>
  <c r="H47" i="6"/>
  <c r="H50" i="6" s="1"/>
  <c r="H563" i="4"/>
  <c r="T15" i="5"/>
  <c r="T46" i="6"/>
  <c r="AB488" i="4"/>
  <c r="U49" i="6"/>
  <c r="AB42" i="6"/>
  <c r="V81" i="4"/>
  <c r="V12" i="6" s="1"/>
  <c r="AB465" i="4"/>
  <c r="Q13" i="6"/>
  <c r="Q103" i="4"/>
  <c r="Q10" i="5" s="1"/>
  <c r="O496" i="4"/>
  <c r="P496" i="4" s="1"/>
  <c r="T496" i="4"/>
  <c r="AB496" i="4" s="1"/>
  <c r="S52" i="6"/>
  <c r="P38" i="6"/>
  <c r="AA38" i="6" s="1"/>
  <c r="Q35" i="6"/>
  <c r="AA35" i="6" s="1"/>
  <c r="AA405" i="4"/>
  <c r="Q444" i="4"/>
  <c r="V275" i="4"/>
  <c r="AA84" i="4"/>
  <c r="R92" i="4"/>
  <c r="R13" i="6" s="1"/>
  <c r="AA13" i="6" s="1"/>
  <c r="T39" i="6"/>
  <c r="X14" i="6"/>
  <c r="I47" i="6"/>
  <c r="I50" i="6" s="1"/>
  <c r="R32" i="6"/>
  <c r="R382" i="4"/>
  <c r="R444" i="4" s="1"/>
  <c r="V26" i="6"/>
  <c r="V11" i="5"/>
  <c r="L12" i="5"/>
  <c r="L40" i="6"/>
  <c r="U46" i="6"/>
  <c r="U15" i="5"/>
  <c r="T28" i="6"/>
  <c r="AB28" i="6" s="1"/>
  <c r="AB562" i="4"/>
  <c r="T49" i="6"/>
  <c r="M11" i="5"/>
  <c r="M18" i="5" s="1"/>
  <c r="M26" i="6"/>
  <c r="N28" i="6"/>
  <c r="AA28" i="6" s="1"/>
  <c r="AA248" i="4"/>
  <c r="AB63" i="4"/>
  <c r="N49" i="6"/>
  <c r="AA562" i="4"/>
  <c r="K16" i="5"/>
  <c r="K573" i="4"/>
  <c r="V34" i="4"/>
  <c r="V39" i="4" s="1"/>
  <c r="V11" i="6" s="1"/>
  <c r="T39" i="4"/>
  <c r="AA491" i="4"/>
  <c r="AA51" i="6"/>
  <c r="T19" i="6"/>
  <c r="AB19" i="6" s="1"/>
  <c r="AB145" i="4"/>
  <c r="T161" i="4"/>
  <c r="R14" i="6"/>
  <c r="R15" i="6" s="1"/>
  <c r="AB425" i="4"/>
  <c r="T433" i="4"/>
  <c r="X84" i="4"/>
  <c r="X92" i="4" s="1"/>
  <c r="X13" i="6" s="1"/>
  <c r="T92" i="4"/>
  <c r="O49" i="6"/>
  <c r="O492" i="4"/>
  <c r="O504" i="4" s="1"/>
  <c r="O47" i="6" s="1"/>
  <c r="P492" i="4"/>
  <c r="P504" i="4" s="1"/>
  <c r="N504" i="4"/>
  <c r="N563" i="4" s="1"/>
  <c r="AB42" i="4"/>
  <c r="W81" i="4"/>
  <c r="T31" i="6"/>
  <c r="O444" i="4"/>
  <c r="AA251" i="4"/>
  <c r="X264" i="4"/>
  <c r="X304" i="4" s="1"/>
  <c r="X30" i="6" s="1"/>
  <c r="T304" i="4"/>
  <c r="X31" i="6" l="1"/>
  <c r="AB316" i="4"/>
  <c r="T17" i="5"/>
  <c r="T51" i="6"/>
  <c r="AB248" i="4"/>
  <c r="AA46" i="6"/>
  <c r="O14" i="6"/>
  <c r="R472" i="4"/>
  <c r="AB13" i="4"/>
  <c r="X15" i="4"/>
  <c r="AB468" i="4"/>
  <c r="R9" i="6"/>
  <c r="AA9" i="6" s="1"/>
  <c r="R9" i="5"/>
  <c r="AA15" i="4"/>
  <c r="AB420" i="4"/>
  <c r="T37" i="6"/>
  <c r="AB37" i="6" s="1"/>
  <c r="V102" i="4"/>
  <c r="AB413" i="4"/>
  <c r="X416" i="4"/>
  <c r="X36" i="6" s="1"/>
  <c r="O48" i="6"/>
  <c r="AA48" i="6" s="1"/>
  <c r="AA509" i="4"/>
  <c r="AB264" i="4"/>
  <c r="AB34" i="4"/>
  <c r="AB200" i="4"/>
  <c r="S18" i="5"/>
  <c r="X360" i="4"/>
  <c r="X32" i="6" s="1"/>
  <c r="AB493" i="4"/>
  <c r="X261" i="4"/>
  <c r="X29" i="6" s="1"/>
  <c r="V15" i="5"/>
  <c r="V46" i="6"/>
  <c r="AB46" i="6" s="1"/>
  <c r="H44" i="6"/>
  <c r="H13" i="5"/>
  <c r="U20" i="6"/>
  <c r="AB20" i="6" s="1"/>
  <c r="AB148" i="4"/>
  <c r="U161" i="4"/>
  <c r="U201" i="4" s="1"/>
  <c r="H52" i="6"/>
  <c r="M58" i="6" s="1"/>
  <c r="O22" i="6"/>
  <c r="AA22" i="6" s="1"/>
  <c r="O161" i="4"/>
  <c r="O201" i="4" s="1"/>
  <c r="O26" i="6" s="1"/>
  <c r="AA160" i="4"/>
  <c r="AB22" i="4"/>
  <c r="V32" i="4"/>
  <c r="AB15" i="4"/>
  <c r="T9" i="5"/>
  <c r="T9" i="6"/>
  <c r="M52" i="6"/>
  <c r="AB45" i="6"/>
  <c r="T35" i="6"/>
  <c r="AB35" i="6" s="1"/>
  <c r="X46" i="6"/>
  <c r="X15" i="5"/>
  <c r="AB99" i="4"/>
  <c r="T472" i="4"/>
  <c r="AB31" i="6"/>
  <c r="AB371" i="4"/>
  <c r="X377" i="4"/>
  <c r="P46" i="6"/>
  <c r="P15" i="5"/>
  <c r="V304" i="4"/>
  <c r="AB304" i="4" s="1"/>
  <c r="X472" i="4"/>
  <c r="AA179" i="4"/>
  <c r="O46" i="6"/>
  <c r="O15" i="5"/>
  <c r="V427" i="4"/>
  <c r="V433" i="4" s="1"/>
  <c r="AB433" i="4" s="1"/>
  <c r="AA453" i="4"/>
  <c r="AB471" i="4"/>
  <c r="O563" i="4"/>
  <c r="AA563" i="4" s="1"/>
  <c r="O50" i="6"/>
  <c r="Q15" i="6"/>
  <c r="AA488" i="4"/>
  <c r="AB416" i="4"/>
  <c r="T36" i="6"/>
  <c r="AB36" i="6" s="1"/>
  <c r="N44" i="6"/>
  <c r="N13" i="5"/>
  <c r="AB571" i="4"/>
  <c r="W572" i="4"/>
  <c r="AB418" i="4"/>
  <c r="AB43" i="6"/>
  <c r="R12" i="5"/>
  <c r="R40" i="6"/>
  <c r="V504" i="4"/>
  <c r="AB492" i="4"/>
  <c r="P47" i="6"/>
  <c r="P50" i="6" s="1"/>
  <c r="P563" i="4"/>
  <c r="N444" i="4"/>
  <c r="R103" i="4"/>
  <c r="R10" i="5" s="1"/>
  <c r="AB39" i="6"/>
  <c r="L26" i="6"/>
  <c r="L11" i="5"/>
  <c r="AA23" i="6"/>
  <c r="AA32" i="6"/>
  <c r="X51" i="6"/>
  <c r="X17" i="5"/>
  <c r="R13" i="5"/>
  <c r="R44" i="6"/>
  <c r="AA44" i="6" s="1"/>
  <c r="AA472" i="4"/>
  <c r="T11" i="6"/>
  <c r="AB11" i="6" s="1"/>
  <c r="AB39" i="4"/>
  <c r="I40" i="6"/>
  <c r="I12" i="5"/>
  <c r="I16" i="5"/>
  <c r="I18" i="5" s="1"/>
  <c r="I573" i="4"/>
  <c r="AA103" i="4"/>
  <c r="W40" i="6"/>
  <c r="W12" i="5"/>
  <c r="X24" i="6"/>
  <c r="AB24" i="6" s="1"/>
  <c r="AB196" i="4"/>
  <c r="T382" i="4"/>
  <c r="T32" i="6"/>
  <c r="AB32" i="6" s="1"/>
  <c r="AB360" i="4"/>
  <c r="O11" i="5"/>
  <c r="L573" i="4"/>
  <c r="K40" i="6"/>
  <c r="K52" i="6" s="1"/>
  <c r="K12" i="5"/>
  <c r="K18" i="5" s="1"/>
  <c r="AB16" i="6"/>
  <c r="T504" i="4"/>
  <c r="AB49" i="6"/>
  <c r="AB111" i="4"/>
  <c r="T201" i="4"/>
  <c r="T13" i="6"/>
  <c r="AB13" i="6" s="1"/>
  <c r="AB92" i="4"/>
  <c r="I52" i="6"/>
  <c r="AA496" i="4"/>
  <c r="X161" i="4"/>
  <c r="AB161" i="4" s="1"/>
  <c r="J47" i="6"/>
  <c r="J50" i="6" s="1"/>
  <c r="J52" i="6" s="1"/>
  <c r="J563" i="4"/>
  <c r="N16" i="5"/>
  <c r="AA49" i="6"/>
  <c r="X39" i="6"/>
  <c r="T30" i="6"/>
  <c r="AB30" i="6" s="1"/>
  <c r="AB275" i="4"/>
  <c r="AB84" i="4"/>
  <c r="X15" i="6"/>
  <c r="Q40" i="6"/>
  <c r="Q52" i="6" s="1"/>
  <c r="Q12" i="5"/>
  <c r="Q18" i="5" s="1"/>
  <c r="X13" i="5"/>
  <c r="X44" i="6"/>
  <c r="U444" i="4"/>
  <c r="T103" i="4"/>
  <c r="O15" i="6"/>
  <c r="AA15" i="6" s="1"/>
  <c r="AA14" i="6"/>
  <c r="AB570" i="4"/>
  <c r="AB12" i="6"/>
  <c r="U504" i="4"/>
  <c r="V30" i="6"/>
  <c r="V382" i="4"/>
  <c r="V444" i="4" s="1"/>
  <c r="R16" i="5"/>
  <c r="AA492" i="4"/>
  <c r="X103" i="4"/>
  <c r="X10" i="5" s="1"/>
  <c r="Q573" i="4"/>
  <c r="N201" i="4"/>
  <c r="N573" i="4" s="1"/>
  <c r="AB251" i="4"/>
  <c r="V17" i="5"/>
  <c r="V51" i="6"/>
  <c r="AB572" i="4"/>
  <c r="AB81" i="4"/>
  <c r="AA92" i="4"/>
  <c r="R201" i="4"/>
  <c r="R573" i="4" s="1"/>
  <c r="W12" i="6"/>
  <c r="W15" i="6" s="1"/>
  <c r="W103" i="4"/>
  <c r="W10" i="5" s="1"/>
  <c r="O40" i="6"/>
  <c r="O12" i="5"/>
  <c r="N47" i="6"/>
  <c r="N50" i="6" s="1"/>
  <c r="AA504" i="4"/>
  <c r="T38" i="6"/>
  <c r="AB443" i="4"/>
  <c r="H573" i="4"/>
  <c r="M579" i="4" s="1"/>
  <c r="H16" i="5"/>
  <c r="H18" i="5" s="1"/>
  <c r="P30" i="6"/>
  <c r="AA30" i="6" s="1"/>
  <c r="P382" i="4"/>
  <c r="P444" i="4" s="1"/>
  <c r="T29" i="6"/>
  <c r="AB29" i="6" s="1"/>
  <c r="AB261" i="4"/>
  <c r="L13" i="5"/>
  <c r="L18" i="5" s="1"/>
  <c r="L44" i="6"/>
  <c r="L52" i="6" s="1"/>
  <c r="M54" i="6" s="1"/>
  <c r="AA161" i="4" l="1"/>
  <c r="O573" i="4"/>
  <c r="V38" i="6"/>
  <c r="O16" i="5"/>
  <c r="O18" i="5" s="1"/>
  <c r="T44" i="6"/>
  <c r="AB44" i="6" s="1"/>
  <c r="AB472" i="4"/>
  <c r="T13" i="5"/>
  <c r="U11" i="5"/>
  <c r="U26" i="6"/>
  <c r="W51" i="6"/>
  <c r="W17" i="5"/>
  <c r="W18" i="5" s="1"/>
  <c r="X9" i="6"/>
  <c r="AB9" i="6" s="1"/>
  <c r="X9" i="5"/>
  <c r="X33" i="6"/>
  <c r="AB33" i="6" s="1"/>
  <c r="AB377" i="4"/>
  <c r="X382" i="4"/>
  <c r="X444" i="4" s="1"/>
  <c r="X40" i="6" s="1"/>
  <c r="X52" i="6" s="1"/>
  <c r="V10" i="6"/>
  <c r="AB10" i="6" s="1"/>
  <c r="AB32" i="4"/>
  <c r="V14" i="6"/>
  <c r="V103" i="4"/>
  <c r="V10" i="5" s="1"/>
  <c r="AB102" i="4"/>
  <c r="X201" i="4"/>
  <c r="O52" i="6"/>
  <c r="W52" i="6"/>
  <c r="AE52" i="6" s="1"/>
  <c r="AB427" i="4"/>
  <c r="V40" i="6"/>
  <c r="V12" i="5"/>
  <c r="U47" i="6"/>
  <c r="U50" i="6" s="1"/>
  <c r="U563" i="4"/>
  <c r="X11" i="5"/>
  <c r="X26" i="6"/>
  <c r="V563" i="4"/>
  <c r="V47" i="6"/>
  <c r="V50" i="6" s="1"/>
  <c r="AB38" i="6"/>
  <c r="AB504" i="4"/>
  <c r="T47" i="6"/>
  <c r="T563" i="4"/>
  <c r="AA444" i="4"/>
  <c r="N40" i="6"/>
  <c r="N12" i="5"/>
  <c r="AB51" i="6"/>
  <c r="R26" i="6"/>
  <c r="R52" i="6" s="1"/>
  <c r="R11" i="5"/>
  <c r="R18" i="5" s="1"/>
  <c r="T15" i="6"/>
  <c r="N26" i="6"/>
  <c r="AA201" i="4"/>
  <c r="N11" i="5"/>
  <c r="J16" i="5"/>
  <c r="J18" i="5" s="1"/>
  <c r="J573" i="4"/>
  <c r="M575" i="4" s="1"/>
  <c r="T11" i="5"/>
  <c r="T26" i="6"/>
  <c r="AB201" i="4"/>
  <c r="AB382" i="4"/>
  <c r="T444" i="4"/>
  <c r="AA382" i="4"/>
  <c r="U40" i="6"/>
  <c r="U12" i="5"/>
  <c r="P40" i="6"/>
  <c r="P52" i="6" s="1"/>
  <c r="P12" i="5"/>
  <c r="X573" i="4"/>
  <c r="AA50" i="6"/>
  <c r="N52" i="6"/>
  <c r="W573" i="4"/>
  <c r="AA47" i="6"/>
  <c r="T10" i="5"/>
  <c r="P573" i="4"/>
  <c r="S575" i="4" s="1"/>
  <c r="P16" i="5"/>
  <c r="P18" i="5" s="1"/>
  <c r="N18" i="5" l="1"/>
  <c r="V15" i="6"/>
  <c r="V52" i="6" s="1"/>
  <c r="AB14" i="6"/>
  <c r="AB15" i="6"/>
  <c r="AB103" i="4"/>
  <c r="X12" i="5"/>
  <c r="X18" i="5"/>
  <c r="T12" i="5"/>
  <c r="T40" i="6"/>
  <c r="AB40" i="6" s="1"/>
  <c r="AB444" i="4"/>
  <c r="AA26" i="6"/>
  <c r="U52" i="6"/>
  <c r="AC52" i="6" s="1"/>
  <c r="AA52" i="6"/>
  <c r="U16" i="5"/>
  <c r="U18" i="5" s="1"/>
  <c r="U573" i="4"/>
  <c r="AB26" i="6"/>
  <c r="AA40" i="6"/>
  <c r="AD52" i="6"/>
  <c r="V16" i="5"/>
  <c r="V18" i="5" s="1"/>
  <c r="V573" i="4"/>
  <c r="T573" i="4"/>
  <c r="M577" i="4" s="1"/>
  <c r="AB563" i="4"/>
  <c r="T16" i="5"/>
  <c r="T18" i="5" s="1"/>
  <c r="AF52" i="6"/>
  <c r="S54" i="6"/>
  <c r="AB47" i="6"/>
  <c r="T50" i="6"/>
  <c r="Y575" i="4" l="1"/>
  <c r="AB50" i="6"/>
  <c r="T52" i="6"/>
  <c r="Y54" i="6"/>
  <c r="AB52" i="6" l="1"/>
  <c r="M56" i="6"/>
</calcChain>
</file>

<file path=xl/sharedStrings.xml><?xml version="1.0" encoding="utf-8"?>
<sst xmlns="http://schemas.openxmlformats.org/spreadsheetml/2006/main" count="756" uniqueCount="599">
  <si>
    <t>העבודה</t>
  </si>
  <si>
    <t>מס'</t>
  </si>
  <si>
    <t>נושא</t>
  </si>
  <si>
    <t>ממשלה ומוסדות</t>
  </si>
  <si>
    <t>היטל השבחה</t>
  </si>
  <si>
    <t>בעלים</t>
  </si>
  <si>
    <t>הלוואות</t>
  </si>
  <si>
    <t>מכירת נכסים</t>
  </si>
  <si>
    <t>הנהלת העירייה</t>
  </si>
  <si>
    <t>שיפוצים, רכישות ועבודות בטיחות</t>
  </si>
  <si>
    <t>ארכיון העיר</t>
  </si>
  <si>
    <t>סה"כ הנהלת העירייה</t>
  </si>
  <si>
    <t>מינהל הנדסה</t>
  </si>
  <si>
    <t>משרד מהנדס העיר</t>
  </si>
  <si>
    <t>עבודות מיוחדות</t>
  </si>
  <si>
    <t>מבנים מסוכנים - אגף הפיקוח על הבניה</t>
  </si>
  <si>
    <t>סה"כ משרד מהנדס העיר</t>
  </si>
  <si>
    <t>תכנון עיר</t>
  </si>
  <si>
    <t>סה"כ תכנון עיר</t>
  </si>
  <si>
    <t>תכנון דרכים ותנועה</t>
  </si>
  <si>
    <t>תכנון ומדידה במקומות שונים</t>
  </si>
  <si>
    <t>עבודות שונות</t>
  </si>
  <si>
    <t>נחלת יעקב-הסכם פיתוח</t>
  </si>
  <si>
    <t>רמת זמר - סלילה</t>
  </si>
  <si>
    <t>סה"כ תכנון דרכים ותנועה</t>
  </si>
  <si>
    <t>בטיחות בדרכים בתחום הגורם האנושי</t>
  </si>
  <si>
    <t>תכנון נוף</t>
  </si>
  <si>
    <t>מדידה ותכנון גנים</t>
  </si>
  <si>
    <t>סה"כ תכנון נוף</t>
  </si>
  <si>
    <t>נכסים</t>
  </si>
  <si>
    <t>הפקעות שונות</t>
  </si>
  <si>
    <t>סה"כ נכסים</t>
  </si>
  <si>
    <t>סה"כ מינהל הנדסה</t>
  </si>
  <si>
    <t>חת"ר</t>
  </si>
  <si>
    <t>מערכת חינוך</t>
  </si>
  <si>
    <t xml:space="preserve">עבודות בטיחות ובטחון </t>
  </si>
  <si>
    <t>החלפת מערכות , בדיקות גילוי וכיבוי אש מוסדות חינוך</t>
  </si>
  <si>
    <t>בדיקות תקופתיות אולמות וכיבוי אש אולמות</t>
  </si>
  <si>
    <t>בדיקות כשירות תקופתיות</t>
  </si>
  <si>
    <t>סה"כ עבודות בטיחות וביטחון</t>
  </si>
  <si>
    <t>מיזוג אויר במוסדות חינוך</t>
  </si>
  <si>
    <t>ברזיות בחצרות ומתקני חימום מים וקולרים כולל התקנה</t>
  </si>
  <si>
    <t xml:space="preserve">הסבת מבנים לגנ"י </t>
  </si>
  <si>
    <t>תוספת כיתות בבתי"ס קיימים</t>
  </si>
  <si>
    <t>שיפוצים ,רכישות ומגרשי ספורט במרכזי נוער וצעירים</t>
  </si>
  <si>
    <t>סה"כ עבודות מיוחדות</t>
  </si>
  <si>
    <t>שיפוצים ובטיחות מבני חינוך וקהילה</t>
  </si>
  <si>
    <t>שיפוץ מוסדות עירוניים לפי קריטריונים</t>
  </si>
  <si>
    <t xml:space="preserve">שיפוץ מוסדות לא עירוניים </t>
  </si>
  <si>
    <t>שיפוצי שבר בבי"ס  וטיפול במפגעים מסוכנים</t>
  </si>
  <si>
    <t>שיפוצי שבר גנ"י</t>
  </si>
  <si>
    <t>החלפת גדרות בבתי"ס וגנים</t>
  </si>
  <si>
    <t>שיפוץ,רכישת מתקנים לאולמות ספורט ומגרשים בבת"ס ,איטום גגות, החלפת פוליאריטן</t>
  </si>
  <si>
    <t>שיפוץ אולמות ספורט בית ספריים</t>
  </si>
  <si>
    <t>מסלול אופניים</t>
  </si>
  <si>
    <t>שיפוץ ורכישות - תנועות נוער</t>
  </si>
  <si>
    <t>סה"כ שיפוצים ובטיחות מבני חינוך</t>
  </si>
  <si>
    <t>ריהוט וציוד</t>
  </si>
  <si>
    <t>ריהוט חדרי מורים ומזכירויות (תיכוניים ויסודיים)</t>
  </si>
  <si>
    <t>שיפוצים ורכישות בבתי ספר בגין פריצות</t>
  </si>
  <si>
    <t xml:space="preserve">הצטיידות גנ"י </t>
  </si>
  <si>
    <t>סה"כ ריהוט וציוד</t>
  </si>
  <si>
    <t>פרוייקטים בשיתוף ביטוח לאומי</t>
  </si>
  <si>
    <t>סה"כ פרוייקטים בשיתוף ביטוח לאומי</t>
  </si>
  <si>
    <t>מדע וטכנולוגיה</t>
  </si>
  <si>
    <t>יוזמות פדגוגיות בשיתוף מ.החינוך</t>
  </si>
  <si>
    <t>הצטיידות מעבדות מדע וטכנולוגיה</t>
  </si>
  <si>
    <t>סה"כ מדע וטכנולוגיה</t>
  </si>
  <si>
    <t>מחשוב מוסדות חינוך</t>
  </si>
  <si>
    <t xml:space="preserve"> שדרוג מחשבים בשיתוף הפיס</t>
  </si>
  <si>
    <t>שדרוג מחשבים חלק עירוני ותוכנות</t>
  </si>
  <si>
    <t>הנהח"ש ממוחשבת</t>
  </si>
  <si>
    <t>סה"כ מיחשוב מוסדות חינוך</t>
  </si>
  <si>
    <t>סה"כ מערכת חינוך</t>
  </si>
  <si>
    <t>מערכת תרבות</t>
  </si>
  <si>
    <t>ספריות שונות - שיפוצים, הצטיידות וריהוט</t>
  </si>
  <si>
    <t>בית הגפן</t>
  </si>
  <si>
    <t>סה"כ מערכת תרבות</t>
  </si>
  <si>
    <t>מערכת  רווחה</t>
  </si>
  <si>
    <t>עמותת מיל"ב - שיפוצים ורכישות</t>
  </si>
  <si>
    <t>סה"כ מערכת רווחה</t>
  </si>
  <si>
    <t>סה"כ מערכות חינוך, תרבות ורווחה</t>
  </si>
  <si>
    <t>מינהל תפעול</t>
  </si>
  <si>
    <t>מנהלי</t>
  </si>
  <si>
    <t>בינוי</t>
  </si>
  <si>
    <t xml:space="preserve">תכנון פרויקטים </t>
  </si>
  <si>
    <t>טיפול במפגעים פרטיים</t>
  </si>
  <si>
    <t>סה"כ מינהלי</t>
  </si>
  <si>
    <t>אגף תברואה</t>
  </si>
  <si>
    <t>רכישת כלי רכב</t>
  </si>
  <si>
    <t>כלי אצירה</t>
  </si>
  <si>
    <t>ניקוי גרפיטי</t>
  </si>
  <si>
    <t>מסתורי אשפה להגנה על עגלות</t>
  </si>
  <si>
    <t>פינוי וגניזת דברי קודש</t>
  </si>
  <si>
    <t>תגבור נקיון במתחמים מיוחדים</t>
  </si>
  <si>
    <t>תחנות מעבר</t>
  </si>
  <si>
    <t>סה"כ אגף תברואה</t>
  </si>
  <si>
    <t>שירות וטרינרי</t>
  </si>
  <si>
    <t>עיקור וסירוס חתולי רחוב</t>
  </si>
  <si>
    <t>ציוד מרפאה וריהוט לכלבייה החדשה</t>
  </si>
  <si>
    <t>סה"כ שירות וטרינרי</t>
  </si>
  <si>
    <t>תמרור וסימון - הנחיות מח' תנועה</t>
  </si>
  <si>
    <t>שיפוץ קטעי כביש ומדרכה</t>
  </si>
  <si>
    <t xml:space="preserve">תמרורים </t>
  </si>
  <si>
    <t>צביעה וסימוני דרך</t>
  </si>
  <si>
    <t>גידור מדרונות מסוכנים</t>
  </si>
  <si>
    <t>ציוד מכני - שיקום</t>
  </si>
  <si>
    <t>ציוד בטיחות</t>
  </si>
  <si>
    <t>שיקום רחובות ומתחמים</t>
  </si>
  <si>
    <t>סלילה במקומות שונים</t>
  </si>
  <si>
    <t>שיקום מהלכי מדרגות</t>
  </si>
  <si>
    <t>מתחמים מיוחדים בטיפול מחלקת דרכים</t>
  </si>
  <si>
    <t>מספור בתים ושלטי רחובות</t>
  </si>
  <si>
    <t>נגישות דרכים</t>
  </si>
  <si>
    <t xml:space="preserve">החלפת מעקות בטיחות </t>
  </si>
  <si>
    <t>שיקום חוף שמן</t>
  </si>
  <si>
    <t>מפגעי בטיחות פרטיים</t>
  </si>
  <si>
    <t>טיפול וביצוע מתקני תאורה</t>
  </si>
  <si>
    <t>מערכת טמ"ס ומטריצה</t>
  </si>
  <si>
    <t>בקרת תאורה</t>
  </si>
  <si>
    <t>ציוד עזר למרכז בקרה</t>
  </si>
  <si>
    <t>הקמת יח' קצה למרכז בקרה</t>
  </si>
  <si>
    <t>תמיכה במרכז בקרה לרמזורים</t>
  </si>
  <si>
    <t>שיקום מנהרת תשתיות</t>
  </si>
  <si>
    <t>החלפת פנסי רמזור וחיצי הכוונה ללדים</t>
  </si>
  <si>
    <t>סה"כ מחלקת רמזורים</t>
  </si>
  <si>
    <t>מח' גנים</t>
  </si>
  <si>
    <t xml:space="preserve">מגרשי ספורט </t>
  </si>
  <si>
    <t>הצללת מתקני משחקים</t>
  </si>
  <si>
    <t>רכישת ציוד יעודי</t>
  </si>
  <si>
    <t>שיפוץ אנדרטאות</t>
  </si>
  <si>
    <t>שיקום תשתיות מערכות השקיה</t>
  </si>
  <si>
    <t>עבודות שיפוץ שונות ופינות גן (שטחי גינון קיימים)</t>
  </si>
  <si>
    <t xml:space="preserve">גידור ומעקות </t>
  </si>
  <si>
    <t>גינות קהילתיות</t>
  </si>
  <si>
    <t>סה"כ מחלקת גנים</t>
  </si>
  <si>
    <t>ניקוז</t>
  </si>
  <si>
    <t>ביצוע קווי ניקוז</t>
  </si>
  <si>
    <t xml:space="preserve">רשת ניקוז </t>
  </si>
  <si>
    <t>תחנות שאיבה לניקוז</t>
  </si>
  <si>
    <t>חיבור בתים לניקוז</t>
  </si>
  <si>
    <t>מזרקות</t>
  </si>
  <si>
    <t>משאבות ים</t>
  </si>
  <si>
    <t>תכנון ניקוז</t>
  </si>
  <si>
    <t>סה"כ ניקוז</t>
  </si>
  <si>
    <t>בית מרחץ עירוני</t>
  </si>
  <si>
    <t>סה"כ בית מרחץ עירוני</t>
  </si>
  <si>
    <t>חופים עירוניים</t>
  </si>
  <si>
    <t>תאורה בחופים</t>
  </si>
  <si>
    <t xml:space="preserve">מערכת כריזה בחופים </t>
  </si>
  <si>
    <t>פיתוח במימון ממשלתי</t>
  </si>
  <si>
    <t>סה"כ חופים עירוניים</t>
  </si>
  <si>
    <t>בטחון</t>
  </si>
  <si>
    <t>עבודות בטחון, בטיחות ושע"ח</t>
  </si>
  <si>
    <t>המח' להג"א ומקלטים</t>
  </si>
  <si>
    <t>משמר אזרחי</t>
  </si>
  <si>
    <t>סה"כ ביטחון</t>
  </si>
  <si>
    <t xml:space="preserve">פיקוח </t>
  </si>
  <si>
    <t>סה"כ פיקוח</t>
  </si>
  <si>
    <t>פרוייקטים בשיתוף מ. ממשלה</t>
  </si>
  <si>
    <t>רימזור בצמתים</t>
  </si>
  <si>
    <t>ניהול תנועה</t>
  </si>
  <si>
    <t>סה"כ פרוייקטים בשיתוף משרדי ממשלה</t>
  </si>
  <si>
    <t>רשות החניה</t>
  </si>
  <si>
    <t>סה"כ רשות חניה</t>
  </si>
  <si>
    <t>סה"כ מינהל תפעול</t>
  </si>
  <si>
    <t>חברות ועמותות</t>
  </si>
  <si>
    <t>מוזיאונים</t>
  </si>
  <si>
    <t>מוזיאונים - שיפוצים ורכישות</t>
  </si>
  <si>
    <t>שיפורים אנרגטיים במבני המוזיאונים</t>
  </si>
  <si>
    <t>חידוש המוזיאון הימי הלאומי</t>
  </si>
  <si>
    <t>שיפוץ מוזיאון מאנה כץ</t>
  </si>
  <si>
    <t>הנגשת המוזיאונים לנכים</t>
  </si>
  <si>
    <t>סה"כ מוזיאונים</t>
  </si>
  <si>
    <t>אתו"ס</t>
  </si>
  <si>
    <t>שיפוצים ורכישות-מקומות שונים</t>
  </si>
  <si>
    <t>אצטדיונים ומגרשי ספורט</t>
  </si>
  <si>
    <t>אודיטוריום</t>
  </si>
  <si>
    <t>גן חיות</t>
  </si>
  <si>
    <t>תזמורת סימפונית</t>
  </si>
  <si>
    <t xml:space="preserve"> היכל הספורט רוממה</t>
  </si>
  <si>
    <t>סה"כ אתו"ס</t>
  </si>
  <si>
    <t>חברה כלכלית, עמותות ותרומות</t>
  </si>
  <si>
    <t>פרויקטים שונים</t>
  </si>
  <si>
    <t>סה"כ חברה כלכלית, עמותות ותרומות</t>
  </si>
  <si>
    <t>סה"כ חברות ועמותות</t>
  </si>
  <si>
    <t>תיירותיים</t>
  </si>
  <si>
    <t>סיורי רגולר</t>
  </si>
  <si>
    <t>סה"כ תיירותיים</t>
  </si>
  <si>
    <t>אחרים</t>
  </si>
  <si>
    <t>פרוייקטים בשיתוף אוניברסיטה</t>
  </si>
  <si>
    <t>הוצאות בגין נזקים-ביטוח</t>
  </si>
  <si>
    <t>שכ"ט שמאים</t>
  </si>
  <si>
    <t>פרויקטים בשיתוף הטכניון</t>
  </si>
  <si>
    <t>סה"כ אחרים</t>
  </si>
  <si>
    <t>כבישים בשיתוף משרד התחבורה</t>
  </si>
  <si>
    <t xml:space="preserve">רכבל </t>
  </si>
  <si>
    <t>תכנית אב</t>
  </si>
  <si>
    <t>אבן גבירול</t>
  </si>
  <si>
    <t>תכנון תח"צ</t>
  </si>
  <si>
    <t xml:space="preserve">מטרונית-רכבת קלה </t>
  </si>
  <si>
    <t>דרך נחל הגיבורים</t>
  </si>
  <si>
    <t>חיבור מנהרות לדרך הקישון - ביצוע</t>
  </si>
  <si>
    <t>סה"כ כבישים בשיתוף משרד התחבורה</t>
  </si>
  <si>
    <t>בינוי - משרד החינוך</t>
  </si>
  <si>
    <t>סה"כ בינוי-משרד החינוך</t>
  </si>
  <si>
    <t>מינהל כספים</t>
  </si>
  <si>
    <t>מיחשוב העיריה</t>
  </si>
  <si>
    <t>מיחשוב העירייה</t>
  </si>
  <si>
    <t>עיקולים ברישום</t>
  </si>
  <si>
    <t>מסופוני חניה</t>
  </si>
  <si>
    <t>סה"כ מיחשוב העיריה</t>
  </si>
  <si>
    <t>סה"כ מינהל כספים</t>
  </si>
  <si>
    <t>סה"כ תקציב פיתוח</t>
  </si>
  <si>
    <t>הכנה לאירועים</t>
  </si>
  <si>
    <t>שיקום נקודתי</t>
  </si>
  <si>
    <t>תח"צ רכס הכרמל</t>
  </si>
  <si>
    <t>חיבורי נמל - תכנון וביצוע</t>
  </si>
  <si>
    <t>מסופי תח"צ-מרכזית המפרץ</t>
  </si>
  <si>
    <t>יועץ תברואתי שוטף</t>
  </si>
  <si>
    <t>החלפת גומי בהתאם לדוחות מכון התקנים</t>
  </si>
  <si>
    <t>הדברה של תוואי התהלוכה וחדקונית הדקל</t>
  </si>
  <si>
    <t>אירועים בגנים</t>
  </si>
  <si>
    <t>שיפוץ תאי שירותים במוסדות חינוך</t>
  </si>
  <si>
    <t xml:space="preserve">רכישת ציוד ספורט לבתי"ס </t>
  </si>
  <si>
    <t>שיפוץ חזיתות ומבנים במקומות שונים</t>
  </si>
  <si>
    <t>מעונות יום</t>
  </si>
  <si>
    <t>מתנ"ס רמות</t>
  </si>
  <si>
    <t>מערכת מחשובית לשקילה בתחנות מעבר וניהול כלי אצירה לפסולת ומחזור</t>
  </si>
  <si>
    <t>שיקום מנהרות וגשרים</t>
  </si>
  <si>
    <t>שיקום פארק הכט ,פארק שקמונה, טיילת מרידיאן ואצטדיון</t>
  </si>
  <si>
    <t>שיקום דקים ברחבי העיר</t>
  </si>
  <si>
    <t>שיקום חדרי שירותים ומקוואות</t>
  </si>
  <si>
    <t>תוכנית אב לספורט</t>
  </si>
  <si>
    <t xml:space="preserve">פרויקטים קטנים, שיפוצים, רכישות, הצטיידות, בטיחות מבני תרבות שונים </t>
  </si>
  <si>
    <t>קישוט העיר, דגלים, מיצגי אור</t>
  </si>
  <si>
    <t>הפירמידה משכן לאומנויות  - השלמות והצטיידות</t>
  </si>
  <si>
    <t>תח"צ נו"ש</t>
  </si>
  <si>
    <t>פיתוח ליד גנ"י ומבני ציבור</t>
  </si>
  <si>
    <t>התאמה לבתי ספר יחודיים</t>
  </si>
  <si>
    <t>תחנות אוטובוס וסככות ישנות</t>
  </si>
  <si>
    <t>פינוי אשפה (כולל  גזם, צמיגים ,היטל מיחזור, נייר וקרטון)</t>
  </si>
  <si>
    <t>מבנים מסוכנים, קירות תומכים</t>
  </si>
  <si>
    <t>החלפת עמודי תאורה</t>
  </si>
  <si>
    <t>ציוד תקשורת סלולרית</t>
  </si>
  <si>
    <t>אביזרי בטיחות בתנועה</t>
  </si>
  <si>
    <t>מצלמות לאיתור עבירות</t>
  </si>
  <si>
    <t>שדרוג מצלמות קיימות</t>
  </si>
  <si>
    <t>ניידת חמבגן - הצטיידות, תיקון ובלאי</t>
  </si>
  <si>
    <t>מגרשים חיצוניים, שיפוץ וציפוי ספורטקוט</t>
  </si>
  <si>
    <t>רח' מח"ל היטלים</t>
  </si>
  <si>
    <t>ידוע ציבור על עבודות בביצוע</t>
  </si>
  <si>
    <t>חביות לביעור חמץ והגנה לל"ג בעומר</t>
  </si>
  <si>
    <t>דחסניות ומכולות ברחבי העיר</t>
  </si>
  <si>
    <t>קרצ"ר</t>
  </si>
  <si>
    <t>מתקני כושר הקמה ושיקום</t>
  </si>
  <si>
    <t>מניעת שריפות-יצירת אזורי חייץ</t>
  </si>
  <si>
    <t>שיפוץ שיקום והעמדת פרגולות</t>
  </si>
  <si>
    <t>שיפוץ והצטידות משרדי חינוך</t>
  </si>
  <si>
    <t>הצללת חצרות בת"ס וגנ"י</t>
  </si>
  <si>
    <t>תכנון ומדידות</t>
  </si>
  <si>
    <t>הנגשה כללית - מוסדות חינוך</t>
  </si>
  <si>
    <t>התאמת כיתות לילדים לקויי שמיעה</t>
  </si>
  <si>
    <t>הנגשת אירועים</t>
  </si>
  <si>
    <t>טיפול בגשרים ומבני דרך</t>
  </si>
  <si>
    <t>שבילי אופניים ברחבי העיר</t>
  </si>
  <si>
    <t>תצוגת קבע במוזיאון העיר-ביה"ס הטמפלרי</t>
  </si>
  <si>
    <t>מערך לשיתוף רכב חשמלי</t>
  </si>
  <si>
    <t>שיקום חורשות לאחר השריפה</t>
  </si>
  <si>
    <t>שדרוג תחנת דנו (גזם ואריזות)</t>
  </si>
  <si>
    <t>טיפול באסבסט בשטחים ציבוריים</t>
  </si>
  <si>
    <t>התקנת 150 איתורנים לרכבי עבודה</t>
  </si>
  <si>
    <t>שיפוץ הכלביה החדשה</t>
  </si>
  <si>
    <t>מיפוי תשתיות</t>
  </si>
  <si>
    <t>החלפת פחי אשפה בגנים (נגד חזירים ועורבים)</t>
  </si>
  <si>
    <t>שילוט בגנים ובגינות הכלבים</t>
  </si>
  <si>
    <t>אכיפה בעזרת מצלמות בנת"צ</t>
  </si>
  <si>
    <t>שיקום וצביעה - חזיתות בית ספר</t>
  </si>
  <si>
    <t>מיזוג אולמות ספורט בית ספריים</t>
  </si>
  <si>
    <t>שיפוץ מחלקה איזורית באיזור מערב חיפה</t>
  </si>
  <si>
    <t>בניית אגף בית ספר אליאנס</t>
  </si>
  <si>
    <t>חיזוק רע"ד עירוני א אגף א</t>
  </si>
  <si>
    <t>מרכז הורים וילדים</t>
  </si>
  <si>
    <t>מעגלים רחוב חלוצי התעשייה</t>
  </si>
  <si>
    <t>הפרדה מפלסית במת"מ</t>
  </si>
  <si>
    <t>הצטיידות חירום מינהל החת"ר</t>
  </si>
  <si>
    <t>תקציב פיתוח הצעת היחידות</t>
  </si>
  <si>
    <t>מגורים, מלונאות והתחדשות עירונית</t>
  </si>
  <si>
    <t>תוכניות שונות, שיתוף ציבור, נכסים עירונים ושימור</t>
  </si>
  <si>
    <t>תעסוקה, תשתיות ודרכים</t>
  </si>
  <si>
    <t>השלמה פיתוח בשכונות - היטל דרכים</t>
  </si>
  <si>
    <t>שינוים בכרמליה - תכנון וביצוע</t>
  </si>
  <si>
    <t>אזור תעשיה חפ/1704 ליד הצ'ק פוסט</t>
  </si>
  <si>
    <t>אזור תעשיה חפ/1767 תכנון</t>
  </si>
  <si>
    <t>רמת הנשיא (חביב) - סלילה</t>
  </si>
  <si>
    <t>רחוב משאש - מעגל תנועה</t>
  </si>
  <si>
    <t>אזור תעשיה חפ/1706 תכנון</t>
  </si>
  <si>
    <t>רמת אלמוגי (אנטנות)</t>
  </si>
  <si>
    <t>קירוי מגרש בטיחות בדרכים</t>
  </si>
  <si>
    <t>מחשב לכל ילד (נייח)</t>
  </si>
  <si>
    <t>מחשב לכל תלמיד (נייד)</t>
  </si>
  <si>
    <t>שיקום ואדיות</t>
  </si>
  <si>
    <t>מגרשי אתוס</t>
  </si>
  <si>
    <t>בית הכט</t>
  </si>
  <si>
    <t>בית המוזיקה</t>
  </si>
  <si>
    <t>סינמטק</t>
  </si>
  <si>
    <t>תוכנית מתאר חיפה</t>
  </si>
  <si>
    <t>דרגנועים ברחבי העיר</t>
  </si>
  <si>
    <t>שילוט עיר תחתית</t>
  </si>
  <si>
    <t>שיפורי בטיחות</t>
  </si>
  <si>
    <t>שטיפות כלליות וחומרים במתחמים מיוחדים</t>
  </si>
  <si>
    <t>טיפול באוכלוסיית חיות בר</t>
  </si>
  <si>
    <t>הקמת תחנות להאכלת חתולים</t>
  </si>
  <si>
    <t>ציוד בטיחות רמזורים</t>
  </si>
  <si>
    <t>גן המדעטק</t>
  </si>
  <si>
    <t>השבת מים</t>
  </si>
  <si>
    <t xml:space="preserve">מצופי הפרדה חוף השקט  </t>
  </si>
  <si>
    <t>כרמלית - השלמות לדרישות כיבוי אש</t>
  </si>
  <si>
    <t>בניית גן ילדים קריית חיים מערבית</t>
  </si>
  <si>
    <t>בניית גן ילדים כרמל מערבי</t>
  </si>
  <si>
    <t>עיצוב ספריות</t>
  </si>
  <si>
    <t>עיצוב מרחבי למידה</t>
  </si>
  <si>
    <t>החלפת חלונות,דלתות סורגים ומעקות במוס"ח</t>
  </si>
  <si>
    <t>פתיחת גנ"י חדשים (הצטיידות)</t>
  </si>
  <si>
    <t xml:space="preserve">מיזוג אולמות ספורט עירוניים </t>
  </si>
  <si>
    <t xml:space="preserve">שיפוץ מבני האגף </t>
  </si>
  <si>
    <t>צהל - הסדרת בטיחות</t>
  </si>
  <si>
    <t>הסדרת עקיבא</t>
  </si>
  <si>
    <t>מערכת תוכנת יתרון</t>
  </si>
  <si>
    <t>פינוי פסולת בשטחים עירוניים</t>
  </si>
  <si>
    <t>חיזוק רע"ד ת. קרית חיים</t>
  </si>
  <si>
    <t>שני מגרשי סחבק</t>
  </si>
  <si>
    <t>תיאטרון - בית היוצר 23</t>
  </si>
  <si>
    <t>הוצאות גביית היטלי פיתוח</t>
  </si>
  <si>
    <t xml:space="preserve">פרוייקט חותם </t>
  </si>
  <si>
    <t xml:space="preserve">תקציב פיתוח 2020 - הצעת היחידות </t>
  </si>
  <si>
    <t>תחבורה ובינוי</t>
  </si>
  <si>
    <t>סה"כ תחבורה ובינוי</t>
  </si>
  <si>
    <t>שכונת האצטדיון קרית אליעזר</t>
  </si>
  <si>
    <t>מרכז קהילתי ורדיה - תכנון והקמה</t>
  </si>
  <si>
    <t>תיקון ליקויי בטיחות במבני הפיס</t>
  </si>
  <si>
    <t>זמזמים לעיוורים</t>
  </si>
  <si>
    <t>גן אברהם שטח ומרכזית חוף הכרמל</t>
  </si>
  <si>
    <t>שילוט הסטורי</t>
  </si>
  <si>
    <t>הנגשת כיתות ליקויי ראיה</t>
  </si>
  <si>
    <t>שיפוץ שער פלמר</t>
  </si>
  <si>
    <t xml:space="preserve">ריהוט כיתות בבתי ספר </t>
  </si>
  <si>
    <t>תשתית טעינה חשמלית לרכבים חשמליים פרטיים</t>
  </si>
  <si>
    <t>פעילות הסברה להפחתת ייצור פסולת ביתית ושמירת הנקיון ברחבי העיר</t>
  </si>
  <si>
    <t>שיפורי תאורה</t>
  </si>
  <si>
    <t>טיפול בעצי אקליפטוס</t>
  </si>
  <si>
    <t>שדרוג ברזיות</t>
  </si>
  <si>
    <t>סקר מערכות מים</t>
  </si>
  <si>
    <t>עגלות חץ מעברים תת קרקעיים</t>
  </si>
  <si>
    <t>תמיכה ושירות תוכנת בקרת כניסה</t>
  </si>
  <si>
    <t>תחנת הצלה חדשה קרית חיים (קצנשטיין)</t>
  </si>
  <si>
    <t>מחשוב נתוני מרפאות</t>
  </si>
  <si>
    <t>שיקום רחבת החלקה וריקודי עם - חוף נאות</t>
  </si>
  <si>
    <t>שיקום טיילת בת גלים</t>
  </si>
  <si>
    <t>תכנון הקמת בריכת פעוטות חוף נאות</t>
  </si>
  <si>
    <t>תחנת הצלה חדשה חוף סטודנטים 7</t>
  </si>
  <si>
    <t xml:space="preserve">עמודי חסימה בולדרים </t>
  </si>
  <si>
    <t>מיגון מינהל הנדסה</t>
  </si>
  <si>
    <t>רכישת אמצעי תקשורת אחרים</t>
  </si>
  <si>
    <t>ביצוע התאמות גאומטריה לשינויי תנועה בקרית חיים</t>
  </si>
  <si>
    <t>חניון משאיות</t>
  </si>
  <si>
    <t>תכנון ראשוני טיילת קרית חיים חוף כאן</t>
  </si>
  <si>
    <t>יותם אהוד מעגל תנועה</t>
  </si>
  <si>
    <t>פיתוח מתחם חביבה רייך (כולל חניון)</t>
  </si>
  <si>
    <t>מורדות ורדיה - הסכם פיתוח</t>
  </si>
  <si>
    <t>הסדרת כניסה לתחנת רכבת מרכז ולקמפוס הנמל - עיר תחתית</t>
  </si>
  <si>
    <t>רח' יורדי הים - תכנון והעתקת 4 עמודי חשמל כולל פינויים</t>
  </si>
  <si>
    <t>תכנון וביצוע התאמות לשביל אופנים בטיילת בת גלים</t>
  </si>
  <si>
    <t>ביצוע שצפ"ים</t>
  </si>
  <si>
    <t>פיתוח שצ"פ ברל כצנלסון</t>
  </si>
  <si>
    <t>מדרגות חירום</t>
  </si>
  <si>
    <t>בניית גן ילדים ואדי סאליב</t>
  </si>
  <si>
    <t>התאמת מזור</t>
  </si>
  <si>
    <t>עיצוב מרחבי הכלה בהתאם ליחודיות בית הספר</t>
  </si>
  <si>
    <t>עיצוב הגן העתידי בהתאם ליחודיות הגן</t>
  </si>
  <si>
    <t>שיפוץ ורה ארגון ספריית תיכון אלכרמה</t>
  </si>
  <si>
    <t>שיפוץ ורה ארגון והצטיידות יח' טיפולית שפ"ח</t>
  </si>
  <si>
    <t>שיפוץ מבנה השפ"ח ותוספת קומה</t>
  </si>
  <si>
    <t>בי"ס חייואר- תוספת אגף והצטיידות</t>
  </si>
  <si>
    <t>ביצוע חניון ליד אינטל כחול לבן סלילה, תאורה עצים וחשמל</t>
  </si>
  <si>
    <t>תוכנית אב לתחבורה ציבורית</t>
  </si>
  <si>
    <t>השלמת שביל אופניים בה"ד עד שדרות בת גלים - קטע בין טילת הבה"ד עד בת גלים</t>
  </si>
  <si>
    <t>מרכז בקרה מטרופולין חיפה</t>
  </si>
  <si>
    <t>שדרוג מצלמות אבטחה באולמות ספורט</t>
  </si>
  <si>
    <t>סימון מרחקי הליכה ושילוט ברחבי העיר</t>
  </si>
  <si>
    <t>הצטיידות אולם חליסה</t>
  </si>
  <si>
    <t>סלילת כביש גישה ורחבה לאולם בארי</t>
  </si>
  <si>
    <t>הצטיידות אולמות מתקנים עירוניים</t>
  </si>
  <si>
    <t>קריטריום אופני כביש</t>
  </si>
  <si>
    <t>בטיחות מבנים</t>
  </si>
  <si>
    <t>מיחשוב תהליכים תיוק, סריקה ותמרור חניות</t>
  </si>
  <si>
    <t>רשות הספורט</t>
  </si>
  <si>
    <t>סה"כ רשות הספורט</t>
  </si>
  <si>
    <t>ת"ש מעבר תת קרקעי דולפין</t>
  </si>
  <si>
    <t xml:space="preserve">מימון תקציב פיתוח 2020 </t>
  </si>
  <si>
    <t>בית מינץ</t>
  </si>
  <si>
    <t>ספריה ומועדון קרית אליעזר</t>
  </si>
  <si>
    <t xml:space="preserve">שיפוץ שוק תלפיות </t>
  </si>
  <si>
    <t>שיפוץ בסטות ומרקיזות במתחם שוק תלפיות</t>
  </si>
  <si>
    <t>פרויקטים עירונים וכללי</t>
  </si>
  <si>
    <t>"שפת הרחוב החיפאי"</t>
  </si>
  <si>
    <t>שירותים מונעים (שיפוץ והצטידות)</t>
  </si>
  <si>
    <t>מצלמות לפיילוט 20 דקות</t>
  </si>
  <si>
    <t>טמוני קרקע</t>
  </si>
  <si>
    <t>הצטיידות (חרמשים, מפוחים וחומרים)</t>
  </si>
  <si>
    <t>נקיון באירועים</t>
  </si>
  <si>
    <t>חוק האריזות  - הפרדה במקור כולל רכש משאיות , כלי אצירה, אביזרים נדרששים וסקרים</t>
  </si>
  <si>
    <t>מוקדי מיחזור שכונתיים</t>
  </si>
  <si>
    <t>פינוי דירות צווי בתי משפט (אספני גרוטאות)</t>
  </si>
  <si>
    <t>התקנות אל פסק</t>
  </si>
  <si>
    <t>מצלמות גוף למפקחים</t>
  </si>
  <si>
    <t>קיבוע פחי אשפה נגד חזירי בר</t>
  </si>
  <si>
    <t>מצלמות להגברת הבטחון</t>
  </si>
  <si>
    <t>טיפול בשובר גלים (דורבן) חוף זמיר</t>
  </si>
  <si>
    <t xml:space="preserve">הכשרת נקודה להורדת כלי שייט </t>
  </si>
  <si>
    <t>גנים תלויים ברחובות מדרגות</t>
  </si>
  <si>
    <t>מתנ"ס נווה יוסף - מערכות לכיבוי אש</t>
  </si>
  <si>
    <t>מתנ"ס נווה יוסף - בניה ושיפוצים</t>
  </si>
  <si>
    <t>פינוי אשפה</t>
  </si>
  <si>
    <t>תחנת מעבר דנו</t>
  </si>
  <si>
    <t>ניקוי מיוחד</t>
  </si>
  <si>
    <t>מיחזור</t>
  </si>
  <si>
    <t>רכש ושידרוגים טכנולוגיים</t>
  </si>
  <si>
    <t>הקמת שירותים ציבוריים יבילים ברחבי העיר לפי תכנון מינהל הנדסה</t>
  </si>
  <si>
    <t>חתולים</t>
  </si>
  <si>
    <t>מרפאה</t>
  </si>
  <si>
    <t>כללי</t>
  </si>
  <si>
    <t xml:space="preserve"> פינוי והובלת בע"ח</t>
  </si>
  <si>
    <t>טיפול בחזירי בר</t>
  </si>
  <si>
    <t>טיפול בחזירי בר - בצ"מ</t>
  </si>
  <si>
    <t>אגף תשתיות עירוניות</t>
  </si>
  <si>
    <t>שיפור פני העיר</t>
  </si>
  <si>
    <t>שיפוץ מקומי</t>
  </si>
  <si>
    <t>תאורה</t>
  </si>
  <si>
    <t>הארת מתחמים מיוחדים</t>
  </si>
  <si>
    <t>פחי אשפה</t>
  </si>
  <si>
    <t>תמרורים ותחנות אוטובוס</t>
  </si>
  <si>
    <t>חבלים תפעוליים - השכונה שלנו</t>
  </si>
  <si>
    <t>השכונה שלנו</t>
  </si>
  <si>
    <t>הנחיות אגף תכנון דרכים</t>
  </si>
  <si>
    <t>ציוד ושוטף</t>
  </si>
  <si>
    <t>בקרת רמזורים ותנועה</t>
  </si>
  <si>
    <t>סה"כ שיפור פני העיר</t>
  </si>
  <si>
    <t>הקמת גנים חדשים</t>
  </si>
  <si>
    <t>גינות כלבים (ל- 6 גנים)</t>
  </si>
  <si>
    <t>גני משחק במימון מפעל הפיס</t>
  </si>
  <si>
    <t>שיקום גנים</t>
  </si>
  <si>
    <t>נקיון גנים</t>
  </si>
  <si>
    <t>הצללות</t>
  </si>
  <si>
    <t>כריתה, גיזום , טיפול בצמחים פולשניים, טיפוח</t>
  </si>
  <si>
    <t>כריתה וגיזום עצים</t>
  </si>
  <si>
    <t>שתילה ושתילים</t>
  </si>
  <si>
    <t>הדברה</t>
  </si>
  <si>
    <t>ביצוע קווי ניקוז חדשים</t>
  </si>
  <si>
    <t>תכנון ותכנית אב לניקוז</t>
  </si>
  <si>
    <t>סה"כ אגף תשתיות עירוניות</t>
  </si>
  <si>
    <t>תחנות מצילים נוספות</t>
  </si>
  <si>
    <t>פירוק שובר גלים (דורבן) חוף זמיר</t>
  </si>
  <si>
    <t>טיילת בת גלים</t>
  </si>
  <si>
    <t>הכשרת נקודות להורדת כלי שייט</t>
  </si>
  <si>
    <t>הג"א , מקלטים, ציוד ושוטף</t>
  </si>
  <si>
    <t>מצלמות בשכונות</t>
  </si>
  <si>
    <t>ציוד חירום שוטף (גדרות, פנסים, רמקולים וכו')</t>
  </si>
  <si>
    <t>הנגשה ובטיחות</t>
  </si>
  <si>
    <t>נגישות מתו"ס (מבנים, תשתיות וסביבה) - כולל מבני חינוך</t>
  </si>
  <si>
    <t>השבחת נכסים</t>
  </si>
  <si>
    <t xml:space="preserve">השבחת מבנים, טיוב, שיפוץ,הסרת סכנה בנכסים ציבורים, רישום ופרצלציה, מדידות והריסת מבנים </t>
  </si>
  <si>
    <t>רכישת נכסים, פרסום מכרזים, פינוי פולשים וניהול הליכים משפטיים</t>
  </si>
  <si>
    <t>סקר נכסים של מבני חינוך לאיתור פוטנציאל תגבור וניצול אופטימלי של מגרשים "חומים"</t>
  </si>
  <si>
    <t>בטיחות</t>
  </si>
  <si>
    <t>תשתיות דרגנועים, הולכי רגל, אופניים ותחבורה ציבורית</t>
  </si>
  <si>
    <t>הסדרת תנועה וכבישים</t>
  </si>
  <si>
    <t>הסדרת חניה ברחובות</t>
  </si>
  <si>
    <t>הסדרת צמתים ושינויים גאומטריים</t>
  </si>
  <si>
    <t>תוכניות אב</t>
  </si>
  <si>
    <t>תוכנית אב לחניה</t>
  </si>
  <si>
    <t>הסדרת פרויקטים - התחדשות</t>
  </si>
  <si>
    <t>שכ"ט שמאים ועו"ד חיצוניים</t>
  </si>
  <si>
    <t>רח' קלישר - הפיכת כביש לחד סיטרי</t>
  </si>
  <si>
    <t>תכנון ירידות מרכס הכרמל</t>
  </si>
  <si>
    <t>טיילות ושבילי אופניים</t>
  </si>
  <si>
    <t>בי"ס רמת הנשיא-הצטיידות</t>
  </si>
  <si>
    <t>בניית גן ילדים בבת גלים</t>
  </si>
  <si>
    <t>מיחשוב מינהל הנדסה ויעודי קרקע</t>
  </si>
  <si>
    <t>תכנון בניית תיכון בסמת חדש</t>
  </si>
  <si>
    <t>תכנון בניה בית יעקב יסודי - השלמה ל- 32 כיתות</t>
  </si>
  <si>
    <t>תכנון בניית אגף בי"ס פיכמן</t>
  </si>
  <si>
    <t>תכנון בי"ס תיכון נאות פרס - 42 כיתות</t>
  </si>
  <si>
    <t>בניית גן ילדים בנווה שאנן</t>
  </si>
  <si>
    <t>תכנון בניית גן ילדים למיגזר הערבי-רמת הנשיא/עין הים</t>
  </si>
  <si>
    <t>תכנון בניית גן ילדים יחודי במערב העיר</t>
  </si>
  <si>
    <t>תכנון תוספת בנייה בי"ס דתי לקהילת צאנז</t>
  </si>
  <si>
    <t>תכנון תוספת כתות-בי"ס רמב"ם</t>
  </si>
  <si>
    <t>הנגשה פיזית פרטנית בתי"ס</t>
  </si>
  <si>
    <t>תכנון בי"ס חרדי נתיבות משה-32 כתות</t>
  </si>
  <si>
    <t>תכנון בי"ס חרדי נווה שאנן-18 כתות</t>
  </si>
  <si>
    <t>תכנון בי"ס יסודי קרית חיים-12 כתות</t>
  </si>
  <si>
    <t>תכנון בי"ס יסודי ורדיה 18 כיתות</t>
  </si>
  <si>
    <t>תכנון תוספת אגף-חט"ב ליאובק</t>
  </si>
  <si>
    <t>תכנון חט"ב רעות-קרית אליעזר</t>
  </si>
  <si>
    <t>תכנון בי"ס יסודי בנות גור 8 כיתות</t>
  </si>
  <si>
    <t>תכנון בניית גני ילדים גור-4 גנים</t>
  </si>
  <si>
    <t>תכנון בי"ס על יסודי בנות גור-3 כתות</t>
  </si>
  <si>
    <t>הצטיידות חיוואר</t>
  </si>
  <si>
    <t>ממסר ומכשירי קשר סימפלקס לפיקוח</t>
  </si>
  <si>
    <t>מינהלת 2030 - פרויקטים</t>
  </si>
  <si>
    <t>פרויקטים לפיתוח עירוני</t>
  </si>
  <si>
    <t>תיקוני שבר ושיקום</t>
  </si>
  <si>
    <t>גידור וטיפול בחזירי בר</t>
  </si>
  <si>
    <t xml:space="preserve">איזורי חיץ ושיקום ואדיות </t>
  </si>
  <si>
    <t xml:space="preserve">שיפוצים ותחזוקה </t>
  </si>
  <si>
    <t xml:space="preserve">הסדרי תנועה </t>
  </si>
  <si>
    <t xml:space="preserve">מצלמות ואביזרי אכיפה </t>
  </si>
  <si>
    <t xml:space="preserve">הצטיידות מרכז ימי </t>
  </si>
  <si>
    <t xml:space="preserve">שיפוץ מסגרות וספסלים </t>
  </si>
  <si>
    <t>פארק הספורט בק. חיים</t>
  </si>
  <si>
    <t>אולם ספורט ברחוב הביכורים</t>
  </si>
  <si>
    <t>נמל האור</t>
  </si>
  <si>
    <t xml:space="preserve"> תקציב פיתוח 2020 </t>
  </si>
  <si>
    <t xml:space="preserve">תקציב פיתוח רב שנתי </t>
  </si>
  <si>
    <t xml:space="preserve"> תקציב פיתוח רב שנתי </t>
  </si>
  <si>
    <t>מבני תרבות וחינוך במימון הפיס</t>
  </si>
  <si>
    <t>אולם ספורט נאות פרס</t>
  </si>
  <si>
    <t>סה"כ מבני תרבות וחינוך במימון הפיס</t>
  </si>
  <si>
    <t>שיפוץ היכל העירייה - רחבת כניסה</t>
  </si>
  <si>
    <t>שיפוץ היכל העירייה - מעטפת</t>
  </si>
  <si>
    <t>מרכז קהילתי ימי</t>
  </si>
  <si>
    <t>התאמת כיתות לתיכון בסמת</t>
  </si>
  <si>
    <t>שיפוץ מבנה לגן ילדים בכרמל</t>
  </si>
  <si>
    <t>מבנה יביל חט"ב לאו בק</t>
  </si>
  <si>
    <t>מבנה יביל לועדות השמה לחינוך המיוחד</t>
  </si>
  <si>
    <t>גנ"י יחל ישראל</t>
  </si>
  <si>
    <t>נטיעות וטיפול בעצים</t>
  </si>
  <si>
    <t>הסדרי תנועה ברכבת</t>
  </si>
  <si>
    <t>מתנ"ס נווה יוסף - בניית מרכז נוער ומקום פעילות לצופים</t>
  </si>
  <si>
    <t>מערת אליהו הנביא</t>
  </si>
  <si>
    <t>עבודות תאורה לטובת הבעלים</t>
  </si>
  <si>
    <t>ייעוץ פרויקטים</t>
  </si>
  <si>
    <t>תכנית אב לחינוך</t>
  </si>
  <si>
    <t>תשתיות והפקות לאירועים</t>
  </si>
  <si>
    <t xml:space="preserve">הקמת שירותים ציבוריים </t>
  </si>
  <si>
    <t xml:space="preserve">שיקום המרחב הציבורי </t>
  </si>
  <si>
    <t>פלייס מייקינג</t>
  </si>
  <si>
    <t>מייזם תיירות ברחובות מדרגות</t>
  </si>
  <si>
    <t xml:space="preserve">החלפת מתקני משחק </t>
  </si>
  <si>
    <t>שיקום, ניקוי , שדרוג</t>
  </si>
  <si>
    <t>עדכון תכנית אב לניקוז</t>
  </si>
  <si>
    <t>עבודות שיקום ובניה בחופי הרחצה</t>
  </si>
  <si>
    <t>מיזמים תיירותיים ושיווק בינלאומי</t>
  </si>
  <si>
    <t>פיתוח פרויקטים תיירותיים בחיפה</t>
  </si>
  <si>
    <t>בניה בטיילת ביפה נוף</t>
  </si>
  <si>
    <t>שיפוץ, הנגשת וחיזוק דוד ילין כנגד רעידות אדמה</t>
  </si>
  <si>
    <t>מרכז רב תכליתי נווה פז</t>
  </si>
  <si>
    <t>מרכז קלור בשכונת הדר</t>
  </si>
  <si>
    <t>החלפה ושיקום מתקני משחק בחצרות גנ"י</t>
  </si>
  <si>
    <t>שתילים רב שנתיים</t>
  </si>
  <si>
    <t>פיתוח במימון מוסדות וממשלה</t>
  </si>
  <si>
    <t>פיתוח חוף כאן קרית חיים</t>
  </si>
  <si>
    <t>קרית הספורט</t>
  </si>
  <si>
    <t xml:space="preserve">מבואות דרומיים </t>
  </si>
  <si>
    <t>הסבת חלל לגן בבה"ס האנטרופוסופי</t>
  </si>
  <si>
    <t>בניית  גני ילדים נאות פרס</t>
  </si>
  <si>
    <t>שיפוץ ובינוי בי"ס מוריה ברקאי</t>
  </si>
  <si>
    <t>שיפוץ ובינוי בי"ס צביה</t>
  </si>
  <si>
    <t>נקיון לאחר אירועים בגנים ושצ"פים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</si>
  <si>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</si>
  <si>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</si>
  <si>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</si>
  <si>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</si>
  <si>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</si>
  <si>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</si>
  <si>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</si>
  <si>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</si>
  <si>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</si>
  <si>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</si>
  <si>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</si>
  <si>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</si>
  <si>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</si>
  <si>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</si>
  <si>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</si>
  <si>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</si>
  <si>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</si>
  <si>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</si>
  <si>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r>
      <t xml:space="preserve"> </t>
    </r>
    <r>
      <rPr>
        <b/>
        <sz val="3"/>
        <color theme="0"/>
        <rFont val="Arial"/>
        <family val="2"/>
      </rPr>
      <t>תקציב 2020</t>
    </r>
    <r>
      <rPr>
        <b/>
        <sz val="20"/>
        <rFont val="Arial"/>
        <family val="2"/>
      </rPr>
      <t xml:space="preserve"> 
ממשלה ומוסדות</t>
    </r>
  </si>
  <si>
    <r>
      <rPr>
        <b/>
        <sz val="3"/>
        <color theme="0"/>
        <rFont val="Arial"/>
        <family val="2"/>
      </rPr>
      <t>תקציב 2020</t>
    </r>
    <r>
      <rPr>
        <b/>
        <sz val="20"/>
        <rFont val="Arial"/>
        <family val="2"/>
      </rPr>
      <t xml:space="preserve">
היטל השבחה</t>
    </r>
  </si>
  <si>
    <r>
      <rPr>
        <b/>
        <sz val="3"/>
        <color theme="0"/>
        <rFont val="Arial"/>
        <family val="2"/>
      </rPr>
      <t>תקציב 2020</t>
    </r>
    <r>
      <rPr>
        <b/>
        <sz val="20"/>
        <rFont val="Arial"/>
        <family val="2"/>
      </rPr>
      <t xml:space="preserve">
בעלים</t>
    </r>
  </si>
  <si>
    <r>
      <rPr>
        <b/>
        <sz val="3"/>
        <color theme="0"/>
        <rFont val="Arial"/>
        <family val="2"/>
      </rPr>
      <t>תקציב 2020</t>
    </r>
    <r>
      <rPr>
        <b/>
        <sz val="20"/>
        <rFont val="Arial"/>
        <family val="2"/>
      </rPr>
      <t xml:space="preserve"> 
הלוואות</t>
    </r>
  </si>
  <si>
    <r>
      <t xml:space="preserve"> </t>
    </r>
    <r>
      <rPr>
        <b/>
        <sz val="3"/>
        <color theme="0"/>
        <rFont val="Arial"/>
        <family val="2"/>
      </rPr>
      <t xml:space="preserve">תקציב רב שנתי  </t>
    </r>
    <r>
      <rPr>
        <b/>
        <sz val="20"/>
        <rFont val="Arial"/>
        <family val="2"/>
      </rPr>
      <t xml:space="preserve">
ממשלה ומוסדות</t>
    </r>
  </si>
  <si>
    <r>
      <rPr>
        <b/>
        <sz val="3"/>
        <color theme="0"/>
        <rFont val="Arial"/>
        <family val="2"/>
      </rPr>
      <t>תקציב רב שנתי</t>
    </r>
    <r>
      <rPr>
        <b/>
        <sz val="20"/>
        <rFont val="Arial"/>
        <family val="2"/>
      </rPr>
      <t xml:space="preserve">   
היטל השבחה</t>
    </r>
  </si>
  <si>
    <r>
      <rPr>
        <b/>
        <sz val="3"/>
        <color theme="0"/>
        <rFont val="Arial"/>
        <family val="2"/>
      </rPr>
      <t xml:space="preserve">תקציב רב שנתי </t>
    </r>
    <r>
      <rPr>
        <b/>
        <sz val="20"/>
        <rFont val="Arial"/>
        <family val="2"/>
      </rPr>
      <t xml:space="preserve">
הלוואות</t>
    </r>
  </si>
  <si>
    <t xml:space="preserve">
תקציב פיתוח 2020</t>
  </si>
  <si>
    <t xml:space="preserve">
רב שנתי</t>
  </si>
  <si>
    <r>
      <rPr>
        <b/>
        <sz val="3"/>
        <color theme="0"/>
        <rFont val="Arial"/>
        <family val="2"/>
      </rPr>
      <t xml:space="preserve">תקציב רב שנתי 
</t>
    </r>
    <r>
      <rPr>
        <b/>
        <sz val="20"/>
        <rFont val="Arial"/>
        <family val="2"/>
      </rPr>
      <t>בעלים</t>
    </r>
  </si>
  <si>
    <t>טבלת ריכוז נתונים מתחילה בתא 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</si>
</sst>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21" x14ac:knownFonts="1">
    <font>
      <sz val="11"/>
      <color theme="1"/>
      <name val="Arial"/>
      <family val="2"/>
      <charset val="177"/>
      <scheme val="minor"/>
    </font>
    <font>
      <b/>
      <sz val="20"/>
      <name val="Arial"/>
      <family val="2"/>
    </font>
    <font>
      <b/>
      <sz val="19"/>
      <name val="Arial"/>
      <family val="2"/>
    </font>
    <font>
      <sz val="20"/>
      <name val="Times New Roman"/>
      <family val="1"/>
      <charset val="177"/>
    </font>
    <font>
      <b/>
      <u/>
      <sz val="20"/>
      <name val="Arial"/>
      <family val="2"/>
    </font>
    <font>
      <sz val="20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b/>
      <sz val="20"/>
      <name val="Times New Roman"/>
      <family val="1"/>
      <charset val="177"/>
    </font>
    <font>
      <u/>
      <sz val="10"/>
      <color indexed="12"/>
      <name val="Arial"/>
      <family val="2"/>
    </font>
    <font>
      <sz val="20"/>
      <name val="MS Sans Serif"/>
      <family val="2"/>
      <charset val="177"/>
    </font>
    <font>
      <sz val="18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b/>
      <sz val="20"/>
      <color rgb="FFFF0000"/>
      <name val="Times New Roman"/>
      <family val="1"/>
    </font>
    <font>
      <sz val="20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b/>
      <sz val="3"/>
      <color theme="0"/>
      <name val="Arial"/>
      <family val="2"/>
    </font>
    <font>
      <u/>
      <sz val="3"/>
      <color theme="0"/>
      <name val="Arial"/>
      <family val="2"/>
    </font>
    <font>
      <u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3" fontId="5" fillId="0" borderId="1" xfId="0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3" fontId="5" fillId="0" borderId="1" xfId="2" applyNumberFormat="1" applyFont="1" applyFill="1" applyBorder="1" applyAlignment="1">
      <alignment horizontal="right" vertical="center"/>
    </xf>
    <xf numFmtId="3" fontId="5" fillId="0" borderId="1" xfId="3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/>
    <xf numFmtId="0" fontId="12" fillId="0" borderId="0" xfId="0" applyFont="1" applyFill="1"/>
    <xf numFmtId="0" fontId="0" fillId="0" borderId="0" xfId="0" applyFill="1"/>
    <xf numFmtId="164" fontId="5" fillId="0" borderId="0" xfId="0" applyNumberFormat="1" applyFont="1" applyFill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5" fillId="0" borderId="2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164" fontId="6" fillId="0" borderId="3" xfId="1" applyNumberFormat="1" applyFont="1" applyFill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3" xfId="2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vertical="center"/>
    </xf>
    <xf numFmtId="164" fontId="6" fillId="0" borderId="4" xfId="1" applyNumberFormat="1" applyFont="1" applyFill="1" applyBorder="1" applyAlignment="1">
      <alignment horizontal="right" vertical="center" wrapText="1"/>
    </xf>
    <xf numFmtId="3" fontId="5" fillId="0" borderId="4" xfId="2" applyNumberFormat="1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8" xfId="0" applyNumberFormat="1" applyFont="1" applyFill="1" applyBorder="1" applyAlignment="1">
      <alignment horizontal="right" vertical="center"/>
    </xf>
    <xf numFmtId="3" fontId="5" fillId="0" borderId="9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3" fontId="5" fillId="0" borderId="13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3" fontId="5" fillId="3" borderId="10" xfId="0" applyNumberFormat="1" applyFont="1" applyFill="1" applyBorder="1" applyAlignment="1">
      <alignment horizontal="right" vertical="center"/>
    </xf>
    <xf numFmtId="164" fontId="6" fillId="0" borderId="15" xfId="1" applyNumberFormat="1" applyFont="1" applyFill="1" applyBorder="1" applyAlignment="1">
      <alignment horizontal="right" vertical="center" wrapText="1"/>
    </xf>
    <xf numFmtId="0" fontId="0" fillId="0" borderId="0" xfId="0" applyBorder="1"/>
    <xf numFmtId="164" fontId="6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 wrapText="1"/>
    </xf>
    <xf numFmtId="3" fontId="5" fillId="4" borderId="0" xfId="0" applyNumberFormat="1" applyFont="1" applyFill="1" applyBorder="1" applyAlignment="1">
      <alignment vertical="center"/>
    </xf>
    <xf numFmtId="3" fontId="0" fillId="0" borderId="0" xfId="0" applyNumberFormat="1"/>
    <xf numFmtId="0" fontId="2" fillId="5" borderId="16" xfId="0" applyFont="1" applyFill="1" applyBorder="1" applyAlignment="1">
      <alignment horizontal="center" vertical="center"/>
    </xf>
    <xf numFmtId="0" fontId="15" fillId="0" borderId="0" xfId="0" applyFont="1" applyAlignment="1">
      <alignment wrapText="1"/>
    </xf>
    <xf numFmtId="164" fontId="0" fillId="0" borderId="0" xfId="0" applyNumberFormat="1"/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right" vertical="center" wrapText="1"/>
    </xf>
    <xf numFmtId="3" fontId="15" fillId="0" borderId="0" xfId="0" applyNumberFormat="1" applyFont="1"/>
    <xf numFmtId="3" fontId="16" fillId="0" borderId="0" xfId="0" applyNumberFormat="1" applyFont="1"/>
    <xf numFmtId="164" fontId="17" fillId="0" borderId="0" xfId="0" applyNumberFormat="1" applyFont="1"/>
    <xf numFmtId="0" fontId="1" fillId="0" borderId="2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right" vertical="center" wrapText="1"/>
    </xf>
    <xf numFmtId="164" fontId="6" fillId="0" borderId="29" xfId="1" applyNumberFormat="1" applyFont="1" applyFill="1" applyBorder="1" applyAlignment="1">
      <alignment horizontal="right" vertical="center" wrapText="1"/>
    </xf>
    <xf numFmtId="164" fontId="6" fillId="0" borderId="10" xfId="1" applyNumberFormat="1" applyFont="1" applyFill="1" applyBorder="1" applyAlignment="1">
      <alignment horizontal="right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19" fillId="0" borderId="0" xfId="3" applyFont="1" applyAlignment="1" applyProtection="1"/>
    <xf numFmtId="0" fontId="1" fillId="0" borderId="3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20" fillId="0" borderId="0" xfId="3" applyFont="1" applyAlignment="1" applyProtection="1"/>
    <xf numFmtId="0" fontId="1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164" fontId="6" fillId="0" borderId="8" xfId="1" applyNumberFormat="1" applyFont="1" applyFill="1" applyBorder="1" applyAlignment="1">
      <alignment horizontal="right" vertical="center" wrapText="1"/>
    </xf>
    <xf numFmtId="164" fontId="6" fillId="0" borderId="9" xfId="1" applyNumberFormat="1" applyFont="1" applyFill="1" applyBorder="1" applyAlignment="1">
      <alignment horizontal="right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היפר-קישור" xfId="3" builtinId="8"/>
  </cellStyles>
  <dxfs count="69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3" name="טבלה3" displayName="טבלה3" ref="F7:Y18" totalsRowShown="0" headerRowDxfId="68" dataDxfId="67" tableBorderDxfId="66" dataCellStyle="Comma">
  <autoFilter ref="F7:Y18"/>
  <tableColumns count="20">
    <tableColumn id="1" name="מס'" dataDxfId="65"/>
    <tableColumn id="2" name="נושא" dataDxfId="64"/>
    <tableColumn id="3" name="עמודה1" dataDxfId="63" dataCellStyle="Comma"/>
    <tableColumn id="4" name="עמודה2" dataDxfId="62" dataCellStyle="Comma"/>
    <tableColumn id="5" name="עמודה3" dataDxfId="61" dataCellStyle="Comma"/>
    <tableColumn id="6" name="עמודה4" dataDxfId="60" dataCellStyle="Comma"/>
    <tableColumn id="7" name="עמודה5" dataDxfId="59" dataCellStyle="Comma"/>
    <tableColumn id="8" name="עמודה6" dataDxfId="58" dataCellStyle="Comma"/>
    <tableColumn id="9" name="עמודה7" dataDxfId="57" dataCellStyle="Comma"/>
    <tableColumn id="10" name="עמודה8" dataDxfId="56" dataCellStyle="Comma"/>
    <tableColumn id="11" name="עמודה9" dataDxfId="55" dataCellStyle="Comma"/>
    <tableColumn id="12" name="עמודה10" dataDxfId="54" dataCellStyle="Comma"/>
    <tableColumn id="13" name="עמודה11" dataDxfId="53" dataCellStyle="Comma"/>
    <tableColumn id="14" name="עמודה12" dataDxfId="52" dataCellStyle="Comma"/>
    <tableColumn id="15" name="עמודה13" dataDxfId="51" dataCellStyle="Comma"/>
    <tableColumn id="16" name="עמודה14" dataDxfId="50" dataCellStyle="Comma"/>
    <tableColumn id="17" name="עמודה15" dataDxfId="49" dataCellStyle="Comma"/>
    <tableColumn id="18" name="עמודה16" dataDxfId="48" dataCellStyle="Comma"/>
    <tableColumn id="19" name="עמודה17" dataDxfId="47" dataCellStyle="Comma"/>
    <tableColumn id="20" name="עמודה18" dataDxfId="46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טבלה1" displayName="טבלה1" ref="F7:Y52" totalsRowShown="0" headerRowDxfId="45" dataDxfId="44" tableBorderDxfId="43" dataCellStyle="Comma">
  <autoFilter ref="F7:Y52"/>
  <tableColumns count="20">
    <tableColumn id="1" name="מס'" dataDxfId="42"/>
    <tableColumn id="2" name="נושא" dataDxfId="41"/>
    <tableColumn id="3" name="עמודה1" dataDxfId="40" dataCellStyle="Comma"/>
    <tableColumn id="4" name="עמודה2" dataDxfId="39" dataCellStyle="Comma"/>
    <tableColumn id="5" name="עמודה3" dataDxfId="38" dataCellStyle="Comma"/>
    <tableColumn id="6" name="עמודה4" dataDxfId="37" dataCellStyle="Comma"/>
    <tableColumn id="7" name="עמודה5" dataDxfId="36" dataCellStyle="Comma"/>
    <tableColumn id="8" name="עמודה6" dataDxfId="35" dataCellStyle="Comma"/>
    <tableColumn id="9" name="עמודה7" dataDxfId="34" dataCellStyle="Comma"/>
    <tableColumn id="10" name="עמודה8" dataDxfId="33" dataCellStyle="Comma"/>
    <tableColumn id="11" name="עמודה9" dataDxfId="32" dataCellStyle="Comma"/>
    <tableColumn id="12" name="עמודה10" dataDxfId="31" dataCellStyle="Comma"/>
    <tableColumn id="13" name="עמודה11" dataDxfId="30" dataCellStyle="Comma"/>
    <tableColumn id="14" name="עמודה12" dataDxfId="29" dataCellStyle="Comma"/>
    <tableColumn id="15" name="עמודה13" dataDxfId="28" dataCellStyle="Comma"/>
    <tableColumn id="16" name="עמודה14" dataDxfId="27" dataCellStyle="Comma"/>
    <tableColumn id="17" name="עמודה15" dataDxfId="26" dataCellStyle="Comma"/>
    <tableColumn id="18" name="עמודה16" dataDxfId="25" dataCellStyle="Comma"/>
    <tableColumn id="19" name="עמודה17" dataDxfId="24" dataCellStyle="Comma"/>
    <tableColumn id="20" name="עמודה18" dataDxfId="23" dataCellStyle="Comma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ריכוז מחלקות - תקציב פיתוח 2020 ופיתוח רב שנתי" altTextSummary="ריכוז מחלקות - תקציב פיתוח 2020 ופיתוח רב שנתי"/>
    </ext>
  </extLst>
</table>
</file>

<file path=xl/tables/table3.xml><?xml version="1.0" encoding="utf-8"?>
<table xmlns="http://schemas.openxmlformats.org/spreadsheetml/2006/main" id="2" name="טבלה2" displayName="טבלה2" ref="F7:Y573" totalsRowShown="0" headerRowDxfId="22" dataDxfId="21" tableBorderDxfId="20" dataCellStyle="Comma">
  <autoFilter ref="F7:Y573"/>
  <tableColumns count="20">
    <tableColumn id="1" name="מס'" dataDxfId="19"/>
    <tableColumn id="2" name="נושא" dataDxfId="18"/>
    <tableColumn id="3" name="עמודה1" dataDxfId="17" dataCellStyle="Comma"/>
    <tableColumn id="4" name="עמודה2" dataDxfId="16" dataCellStyle="Comma"/>
    <tableColumn id="5" name="עמודה3" dataDxfId="15" dataCellStyle="Comma"/>
    <tableColumn id="6" name="עמודה4" dataDxfId="14" dataCellStyle="Comma"/>
    <tableColumn id="7" name="עמודה5" dataDxfId="13" dataCellStyle="Comma"/>
    <tableColumn id="8" name="עמודה6" dataDxfId="12" dataCellStyle="Comma"/>
    <tableColumn id="9" name="עמודה7" dataDxfId="11" dataCellStyle="Comma"/>
    <tableColumn id="10" name="עמודה8" dataDxfId="10" dataCellStyle="Comma"/>
    <tableColumn id="11" name="עמודה9" dataDxfId="9" dataCellStyle="Comma"/>
    <tableColumn id="12" name="עמודה10" dataDxfId="8" dataCellStyle="Comma"/>
    <tableColumn id="13" name="עמודה11" dataDxfId="7" dataCellStyle="Comma"/>
    <tableColumn id="14" name="עמודה12" dataDxfId="6" dataCellStyle="Comma"/>
    <tableColumn id="15" name="עמודה13" dataDxfId="5" dataCellStyle="Comma"/>
    <tableColumn id="16" name="עמודה14" dataDxfId="4" dataCellStyle="Comma"/>
    <tableColumn id="17" name="עמודה15" dataDxfId="3" dataCellStyle="Comma"/>
    <tableColumn id="18" name="עמודה16" dataDxfId="2" dataCellStyle="Comma"/>
    <tableColumn id="19" name="עמודה17" dataDxfId="1" dataCellStyle="Comma"/>
    <tableColumn id="20" name="עמודה18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AB354"/>
  <sheetViews>
    <sheetView showZeros="0" rightToLeft="1" topLeftCell="E1" zoomScale="50" zoomScaleNormal="50" workbookViewId="0">
      <pane xSplit="3" ySplit="8" topLeftCell="H9" activePane="bottomRight" state="frozen"/>
      <selection activeCell="E1" sqref="E1"/>
      <selection pane="topRight" activeCell="H1" sqref="H1"/>
      <selection pane="bottomLeft" activeCell="E9" sqref="E9"/>
      <selection pane="bottomRight" activeCell="X8" sqref="X8"/>
    </sheetView>
  </sheetViews>
  <sheetFormatPr defaultRowHeight="14.25" x14ac:dyDescent="0.2"/>
  <cols>
    <col min="3" max="3" width="2" bestFit="1" customWidth="1"/>
    <col min="5" max="5" width="4.25" customWidth="1"/>
    <col min="6" max="6" width="10.125" customWidth="1"/>
    <col min="7" max="7" width="58.625" style="23" customWidth="1"/>
    <col min="8" max="8" width="23.125" hidden="1" customWidth="1"/>
    <col min="9" max="13" width="24.75" hidden="1" customWidth="1"/>
    <col min="14" max="14" width="23.125" customWidth="1"/>
    <col min="15" max="15" width="20.5" customWidth="1"/>
    <col min="16" max="16" width="18.5" customWidth="1"/>
    <col min="17" max="17" width="19.5" customWidth="1"/>
    <col min="18" max="18" width="20.25" customWidth="1"/>
    <col min="19" max="19" width="24.75" hidden="1" customWidth="1"/>
    <col min="20" max="20" width="20.875" customWidth="1"/>
    <col min="21" max="21" width="19.25" customWidth="1"/>
    <col min="22" max="22" width="21.5" customWidth="1"/>
    <col min="23" max="23" width="20.875" bestFit="1" customWidth="1"/>
    <col min="24" max="24" width="20.5" customWidth="1"/>
    <col min="25" max="25" width="24.75" hidden="1" customWidth="1"/>
    <col min="27" max="27" width="13.375" bestFit="1" customWidth="1"/>
  </cols>
  <sheetData>
    <row r="1" spans="5:28" ht="48" customHeight="1" thickBot="1" x14ac:dyDescent="0.25">
      <c r="E1" s="81" t="s">
        <v>598</v>
      </c>
    </row>
    <row r="2" spans="5:28" hidden="1" x14ac:dyDescent="0.2"/>
    <row r="3" spans="5:28" hidden="1" x14ac:dyDescent="0.2"/>
    <row r="4" spans="5:28" hidden="1" x14ac:dyDescent="0.2"/>
    <row r="5" spans="5:28" ht="15" hidden="1" thickBot="1" x14ac:dyDescent="0.25"/>
    <row r="6" spans="5:28" ht="82.5" customHeight="1" thickBot="1" x14ac:dyDescent="0.25">
      <c r="F6" s="95" t="s">
        <v>0</v>
      </c>
      <c r="G6" s="96"/>
      <c r="H6" s="35" t="s">
        <v>286</v>
      </c>
      <c r="I6" s="92" t="s">
        <v>399</v>
      </c>
      <c r="J6" s="93"/>
      <c r="K6" s="93"/>
      <c r="L6" s="93"/>
      <c r="M6" s="94"/>
      <c r="N6" s="92" t="s">
        <v>523</v>
      </c>
      <c r="O6" s="93"/>
      <c r="P6" s="93"/>
      <c r="Q6" s="93"/>
      <c r="R6" s="93"/>
      <c r="S6" s="93"/>
      <c r="T6" s="98" t="s">
        <v>525</v>
      </c>
      <c r="U6" s="99"/>
      <c r="V6" s="99"/>
      <c r="W6" s="99"/>
      <c r="X6" s="99"/>
      <c r="Y6" s="100"/>
    </row>
    <row r="7" spans="5:28" ht="1.5" customHeight="1" thickBot="1" x14ac:dyDescent="0.25">
      <c r="F7" s="77" t="s">
        <v>1</v>
      </c>
      <c r="G7" s="69" t="s">
        <v>2</v>
      </c>
      <c r="H7" s="68" t="s">
        <v>570</v>
      </c>
      <c r="I7" s="68" t="s">
        <v>571</v>
      </c>
      <c r="J7" s="68" t="s">
        <v>572</v>
      </c>
      <c r="K7" s="68" t="s">
        <v>573</v>
      </c>
      <c r="L7" s="68" t="s">
        <v>574</v>
      </c>
      <c r="M7" s="68" t="s">
        <v>575</v>
      </c>
      <c r="N7" s="68" t="s">
        <v>576</v>
      </c>
      <c r="O7" s="68" t="s">
        <v>577</v>
      </c>
      <c r="P7" s="68" t="s">
        <v>578</v>
      </c>
      <c r="Q7" s="68" t="s">
        <v>579</v>
      </c>
      <c r="R7" s="68" t="s">
        <v>580</v>
      </c>
      <c r="S7" s="68" t="s">
        <v>581</v>
      </c>
      <c r="T7" s="101" t="s">
        <v>582</v>
      </c>
      <c r="U7" s="101" t="s">
        <v>583</v>
      </c>
      <c r="V7" s="101" t="s">
        <v>584</v>
      </c>
      <c r="W7" s="101" t="s">
        <v>585</v>
      </c>
      <c r="X7" s="101" t="s">
        <v>586</v>
      </c>
      <c r="Y7" s="101" t="s">
        <v>587</v>
      </c>
    </row>
    <row r="8" spans="5:28" ht="183" customHeight="1" x14ac:dyDescent="0.2">
      <c r="F8" s="78" t="s">
        <v>1</v>
      </c>
      <c r="G8" s="70" t="s">
        <v>2</v>
      </c>
      <c r="H8" s="59" t="s">
        <v>335</v>
      </c>
      <c r="I8" s="60" t="s">
        <v>3</v>
      </c>
      <c r="J8" s="61" t="s">
        <v>4</v>
      </c>
      <c r="K8" s="62" t="s">
        <v>5</v>
      </c>
      <c r="L8" s="62" t="s">
        <v>6</v>
      </c>
      <c r="M8" s="63" t="s">
        <v>7</v>
      </c>
      <c r="N8" s="59" t="s">
        <v>595</v>
      </c>
      <c r="O8" s="60" t="s">
        <v>588</v>
      </c>
      <c r="P8" s="61" t="s">
        <v>589</v>
      </c>
      <c r="Q8" s="61" t="s">
        <v>590</v>
      </c>
      <c r="R8" s="61" t="s">
        <v>591</v>
      </c>
      <c r="S8" s="63" t="s">
        <v>7</v>
      </c>
      <c r="T8" s="59" t="s">
        <v>596</v>
      </c>
      <c r="U8" s="60" t="s">
        <v>592</v>
      </c>
      <c r="V8" s="61" t="s">
        <v>593</v>
      </c>
      <c r="W8" s="61" t="s">
        <v>597</v>
      </c>
      <c r="X8" s="61" t="s">
        <v>594</v>
      </c>
      <c r="Y8" s="56" t="s">
        <v>7</v>
      </c>
    </row>
    <row r="9" spans="5:28" ht="60" customHeight="1" x14ac:dyDescent="0.2">
      <c r="F9" s="79">
        <v>1</v>
      </c>
      <c r="G9" s="38" t="s">
        <v>11</v>
      </c>
      <c r="H9" s="33">
        <f>'ספר תקציב'!H15</f>
        <v>9390000</v>
      </c>
      <c r="I9" s="33">
        <f>'ספר תקציב'!I15</f>
        <v>0</v>
      </c>
      <c r="J9" s="33">
        <f>'ספר תקציב'!J15</f>
        <v>0</v>
      </c>
      <c r="K9" s="33">
        <f>'ספר תקציב'!K15</f>
        <v>0</v>
      </c>
      <c r="L9" s="33">
        <f>'ספר תקציב'!L15</f>
        <v>9390000</v>
      </c>
      <c r="M9" s="33">
        <f>'ספר תקציב'!M15</f>
        <v>0</v>
      </c>
      <c r="N9" s="33">
        <f>'ספר תקציב'!N15</f>
        <v>4000000</v>
      </c>
      <c r="O9" s="33">
        <f>'ספר תקציב'!O15</f>
        <v>0</v>
      </c>
      <c r="P9" s="33">
        <f>'ספר תקציב'!P15</f>
        <v>0</v>
      </c>
      <c r="Q9" s="33">
        <f>'ספר תקציב'!Q15</f>
        <v>0</v>
      </c>
      <c r="R9" s="33">
        <f>'ספר תקציב'!R15</f>
        <v>4000000</v>
      </c>
      <c r="S9" s="33">
        <f>'ספר תקציב'!S15</f>
        <v>0</v>
      </c>
      <c r="T9" s="33">
        <f>'ספר תקציב'!T15</f>
        <v>5390000</v>
      </c>
      <c r="U9" s="33">
        <f>'ספר תקציב'!U15</f>
        <v>0</v>
      </c>
      <c r="V9" s="33">
        <f>'ספר תקציב'!V15</f>
        <v>0</v>
      </c>
      <c r="W9" s="33">
        <f>'ספר תקציב'!W15</f>
        <v>0</v>
      </c>
      <c r="X9" s="33">
        <f>'ספר תקציב'!X15</f>
        <v>5390000</v>
      </c>
      <c r="Y9" s="28" t="e">
        <f>SUM(#REF!)</f>
        <v>#REF!</v>
      </c>
      <c r="AA9" s="55"/>
      <c r="AB9" s="58"/>
    </row>
    <row r="10" spans="5:28" ht="60" customHeight="1" x14ac:dyDescent="0.2">
      <c r="F10" s="79">
        <v>2</v>
      </c>
      <c r="G10" s="38" t="s">
        <v>32</v>
      </c>
      <c r="H10" s="33">
        <f>'ספר תקציב'!H103</f>
        <v>279296000</v>
      </c>
      <c r="I10" s="33">
        <f>'ספר תקציב'!I103</f>
        <v>62780000</v>
      </c>
      <c r="J10" s="33">
        <f>'ספר תקציב'!J103</f>
        <v>77106000</v>
      </c>
      <c r="K10" s="33">
        <f>'ספר תקציב'!K103</f>
        <v>110490000</v>
      </c>
      <c r="L10" s="33">
        <f>'ספר תקציב'!L103</f>
        <v>24920000</v>
      </c>
      <c r="M10" s="33">
        <f>'ספר תקציב'!M103</f>
        <v>0</v>
      </c>
      <c r="N10" s="33">
        <f>'ספר תקציב'!N103</f>
        <v>188296000</v>
      </c>
      <c r="O10" s="33">
        <f>'ספר תקציב'!O103</f>
        <v>53080000</v>
      </c>
      <c r="P10" s="33">
        <f>'ספר תקציב'!P103</f>
        <v>60206000</v>
      </c>
      <c r="Q10" s="33">
        <f>'ספר תקציב'!Q103</f>
        <v>53240000</v>
      </c>
      <c r="R10" s="33">
        <f>'ספר תקציב'!R103</f>
        <v>21770000</v>
      </c>
      <c r="S10" s="33">
        <f>'ספר תקציב'!S103</f>
        <v>0</v>
      </c>
      <c r="T10" s="33">
        <f>'ספר תקציב'!T103</f>
        <v>91000000</v>
      </c>
      <c r="U10" s="33">
        <f>'ספר תקציב'!U103</f>
        <v>6200000</v>
      </c>
      <c r="V10" s="33">
        <f>'ספר תקציב'!V103</f>
        <v>19350000</v>
      </c>
      <c r="W10" s="33">
        <f>'ספר תקציב'!W103</f>
        <v>58600000</v>
      </c>
      <c r="X10" s="33">
        <f>'ספר תקציב'!X103</f>
        <v>6850000</v>
      </c>
      <c r="Y10" s="28" t="e">
        <f>#REF!+#REF!+#REF!+#REF!+#REF!</f>
        <v>#REF!</v>
      </c>
      <c r="AA10" s="55"/>
      <c r="AB10" s="58"/>
    </row>
    <row r="11" spans="5:28" ht="60" customHeight="1" x14ac:dyDescent="0.2">
      <c r="F11" s="79">
        <v>3</v>
      </c>
      <c r="G11" s="38" t="s">
        <v>81</v>
      </c>
      <c r="H11" s="33">
        <f>'ספר תקציב'!H201</f>
        <v>88440000</v>
      </c>
      <c r="I11" s="33">
        <f>'ספר תקציב'!I201</f>
        <v>9217000</v>
      </c>
      <c r="J11" s="33">
        <f>'ספר תקציב'!J201</f>
        <v>0</v>
      </c>
      <c r="K11" s="33">
        <f>'ספר תקציב'!K201</f>
        <v>0</v>
      </c>
      <c r="L11" s="33">
        <f>'ספר תקציב'!L201</f>
        <v>69223000</v>
      </c>
      <c r="M11" s="33">
        <f>'ספר תקציב'!M201</f>
        <v>0</v>
      </c>
      <c r="N11" s="33">
        <f>'ספר תקציב'!N201</f>
        <v>48415000</v>
      </c>
      <c r="O11" s="33">
        <f>'ספר תקציב'!O201</f>
        <v>16315000</v>
      </c>
      <c r="P11" s="33">
        <f>'ספר תקציב'!P201</f>
        <v>0</v>
      </c>
      <c r="Q11" s="33">
        <f>'ספר תקציב'!Q201</f>
        <v>0</v>
      </c>
      <c r="R11" s="33">
        <f>'ספר תקציב'!R201</f>
        <v>32100000</v>
      </c>
      <c r="S11" s="33">
        <f>'ספר תקציב'!S201</f>
        <v>0</v>
      </c>
      <c r="T11" s="33">
        <f>'ספר תקציב'!T201</f>
        <v>40025000</v>
      </c>
      <c r="U11" s="33">
        <f>'ספר תקציב'!U201</f>
        <v>952000</v>
      </c>
      <c r="V11" s="33">
        <f>'ספר תקציב'!V201</f>
        <v>0</v>
      </c>
      <c r="W11" s="33">
        <f>'ספר תקציב'!W201</f>
        <v>0</v>
      </c>
      <c r="X11" s="33">
        <f>'ספר תקציב'!X201</f>
        <v>39073000</v>
      </c>
      <c r="Y11" s="28" t="e">
        <f>#REF!+#REF!+#REF!+#REF!</f>
        <v>#REF!</v>
      </c>
      <c r="AA11" s="55"/>
      <c r="AB11" s="58"/>
    </row>
    <row r="12" spans="5:28" ht="60" customHeight="1" x14ac:dyDescent="0.2">
      <c r="F12" s="79">
        <v>4</v>
      </c>
      <c r="G12" s="38" t="s">
        <v>165</v>
      </c>
      <c r="H12" s="33">
        <f>'ספר תקציב'!H444</f>
        <v>339823900</v>
      </c>
      <c r="I12" s="33">
        <f>'ספר תקציב'!I444</f>
        <v>50548000</v>
      </c>
      <c r="J12" s="33">
        <f>'ספר תקציב'!J444</f>
        <v>48680000</v>
      </c>
      <c r="K12" s="33">
        <f>'ספר תקציב'!K444</f>
        <v>84426000</v>
      </c>
      <c r="L12" s="33">
        <f>'ספר תקציב'!L444</f>
        <v>151169900</v>
      </c>
      <c r="M12" s="33">
        <f>'ספר תקציב'!M444</f>
        <v>0</v>
      </c>
      <c r="N12" s="33">
        <f>'ספר תקציב'!N444</f>
        <v>198188900</v>
      </c>
      <c r="O12" s="33">
        <f>'ספר תקציב'!O444</f>
        <v>51791000</v>
      </c>
      <c r="P12" s="33">
        <f>'ספר תקציב'!P444</f>
        <v>20672000</v>
      </c>
      <c r="Q12" s="33">
        <f>'ספר תקציב'!Q444</f>
        <v>26353000</v>
      </c>
      <c r="R12" s="33">
        <f>'ספר תקציב'!R444</f>
        <v>99372900</v>
      </c>
      <c r="S12" s="33">
        <f>'ספר תקציב'!S444</f>
        <v>135000</v>
      </c>
      <c r="T12" s="33">
        <f>'ספר תקציב'!T444</f>
        <v>141635000</v>
      </c>
      <c r="U12" s="33">
        <f>'ספר תקציב'!U444</f>
        <v>2920000</v>
      </c>
      <c r="V12" s="33">
        <f>'ספר תקציב'!V444</f>
        <v>24708000</v>
      </c>
      <c r="W12" s="33">
        <f>'ספר תקציב'!W444</f>
        <v>59723000</v>
      </c>
      <c r="X12" s="33">
        <f>'ספר תקציב'!X444</f>
        <v>54284000</v>
      </c>
      <c r="Y12" s="28" t="e">
        <f>#REF!+#REF!+#REF!+#REF!+#REF!+#REF!+#REF!+#REF!+#REF!</f>
        <v>#REF!</v>
      </c>
      <c r="AA12" s="55"/>
      <c r="AB12" s="58"/>
    </row>
    <row r="13" spans="5:28" ht="60" customHeight="1" x14ac:dyDescent="0.2">
      <c r="F13" s="79">
        <v>5</v>
      </c>
      <c r="G13" s="38" t="s">
        <v>185</v>
      </c>
      <c r="H13" s="33">
        <f>'ספר תקציב'!H472</f>
        <v>34920000</v>
      </c>
      <c r="I13" s="33">
        <f>'ספר תקציב'!I472</f>
        <v>0</v>
      </c>
      <c r="J13" s="33">
        <f>'ספר תקציב'!J472</f>
        <v>0</v>
      </c>
      <c r="K13" s="33">
        <f>'ספר תקציב'!K472</f>
        <v>0</v>
      </c>
      <c r="L13" s="33">
        <f>'ספר תקציב'!L472</f>
        <v>29420000</v>
      </c>
      <c r="M13" s="33">
        <f>'ספר תקציב'!M472</f>
        <v>0</v>
      </c>
      <c r="N13" s="33">
        <f>'ספר תקציב'!N472</f>
        <v>17420000</v>
      </c>
      <c r="O13" s="33">
        <f>'ספר תקציב'!O472</f>
        <v>0</v>
      </c>
      <c r="P13" s="33">
        <f>'ספר תקציב'!P472</f>
        <v>0</v>
      </c>
      <c r="Q13" s="33">
        <f>'ספר תקציב'!Q472</f>
        <v>0</v>
      </c>
      <c r="R13" s="33">
        <f>'ספר תקציב'!R472</f>
        <v>17420000</v>
      </c>
      <c r="S13" s="33">
        <f>'ספר תקציב'!S472</f>
        <v>0</v>
      </c>
      <c r="T13" s="33">
        <f>'ספר תקציב'!T472</f>
        <v>17500000</v>
      </c>
      <c r="U13" s="33">
        <f>'ספר תקציב'!U472</f>
        <v>0</v>
      </c>
      <c r="V13" s="33">
        <f>'ספר תקציב'!V472</f>
        <v>0</v>
      </c>
      <c r="W13" s="33">
        <f>'ספר תקציב'!W472</f>
        <v>0</v>
      </c>
      <c r="X13" s="33">
        <f>'ספר תקציב'!X472</f>
        <v>17500000</v>
      </c>
      <c r="Y13" s="28" t="e">
        <f>#REF!+#REF!+#REF!</f>
        <v>#REF!</v>
      </c>
      <c r="AA13" s="55"/>
      <c r="AB13" s="58"/>
    </row>
    <row r="14" spans="5:28" ht="60" customHeight="1" x14ac:dyDescent="0.2">
      <c r="F14" s="79">
        <v>6</v>
      </c>
      <c r="G14" s="38" t="s">
        <v>188</v>
      </c>
      <c r="H14" s="33">
        <f>'ספר תקציב'!H478</f>
        <v>8962500</v>
      </c>
      <c r="I14" s="33">
        <f>'ספר תקציב'!I478</f>
        <v>0</v>
      </c>
      <c r="J14" s="33">
        <f>'ספר תקציב'!J478</f>
        <v>0</v>
      </c>
      <c r="K14" s="33">
        <f>'ספר תקציב'!K478</f>
        <v>0</v>
      </c>
      <c r="L14" s="33">
        <f>'ספר תקציב'!L478</f>
        <v>8962500</v>
      </c>
      <c r="M14" s="33">
        <f>'ספר תקציב'!M478</f>
        <v>0</v>
      </c>
      <c r="N14" s="33">
        <f>'ספר תקציב'!N478</f>
        <v>8962500</v>
      </c>
      <c r="O14" s="33">
        <f>'ספר תקציב'!O478</f>
        <v>0</v>
      </c>
      <c r="P14" s="33">
        <f>'ספר תקציב'!P478</f>
        <v>0</v>
      </c>
      <c r="Q14" s="33">
        <f>'ספר תקציב'!Q478</f>
        <v>0</v>
      </c>
      <c r="R14" s="33">
        <f>'ספר תקציב'!R478</f>
        <v>8962500</v>
      </c>
      <c r="S14" s="33">
        <f>'ספר תקציב'!S478</f>
        <v>0</v>
      </c>
      <c r="T14" s="33">
        <f>'ספר תקציב'!T478</f>
        <v>0</v>
      </c>
      <c r="U14" s="33">
        <f>'ספר תקציב'!U478</f>
        <v>0</v>
      </c>
      <c r="V14" s="33">
        <f>'ספר תקציב'!V478</f>
        <v>0</v>
      </c>
      <c r="W14" s="33">
        <f>'ספר תקציב'!W478</f>
        <v>0</v>
      </c>
      <c r="X14" s="33">
        <f>'ספר תקציב'!X478</f>
        <v>0</v>
      </c>
      <c r="Y14" s="28" t="e">
        <f>SUM(#REF!)</f>
        <v>#REF!</v>
      </c>
      <c r="AA14" s="55"/>
      <c r="AB14" s="58"/>
    </row>
    <row r="15" spans="5:28" ht="60" customHeight="1" x14ac:dyDescent="0.2">
      <c r="F15" s="79">
        <v>7</v>
      </c>
      <c r="G15" s="38" t="s">
        <v>194</v>
      </c>
      <c r="H15" s="33">
        <f>'ספר תקציב'!H488</f>
        <v>10324000</v>
      </c>
      <c r="I15" s="33">
        <f>'ספר תקציב'!I488</f>
        <v>3500000</v>
      </c>
      <c r="J15" s="33">
        <f>'ספר תקציב'!J488</f>
        <v>200000</v>
      </c>
      <c r="K15" s="33">
        <f>'ספר תקציב'!K488</f>
        <v>0</v>
      </c>
      <c r="L15" s="33">
        <f>'ספר תקציב'!L488</f>
        <v>6624000</v>
      </c>
      <c r="M15" s="33">
        <f>'ספר תקציב'!M488</f>
        <v>0</v>
      </c>
      <c r="N15" s="33">
        <f>'ספר תקציב'!N488</f>
        <v>5600000</v>
      </c>
      <c r="O15" s="33">
        <f>'ספר תקציב'!O488</f>
        <v>1500000</v>
      </c>
      <c r="P15" s="33">
        <f>'ספר תקציב'!P488</f>
        <v>200000</v>
      </c>
      <c r="Q15" s="33">
        <f>'ספר תקציב'!Q488</f>
        <v>0</v>
      </c>
      <c r="R15" s="33">
        <f>'ספר תקציב'!R488</f>
        <v>3900000</v>
      </c>
      <c r="S15" s="33">
        <f>'ספר תקציב'!S488</f>
        <v>0</v>
      </c>
      <c r="T15" s="33">
        <f>'ספר תקציב'!T488</f>
        <v>4724000</v>
      </c>
      <c r="U15" s="33">
        <f>'ספר תקציב'!U488</f>
        <v>2000000</v>
      </c>
      <c r="V15" s="33">
        <f>'ספר תקציב'!V488</f>
        <v>0</v>
      </c>
      <c r="W15" s="33">
        <f>'ספר תקציב'!W488</f>
        <v>0</v>
      </c>
      <c r="X15" s="33">
        <f>'ספר תקציב'!X488</f>
        <v>2724000</v>
      </c>
      <c r="Y15" s="28" t="e">
        <f>SUM(#REF!)</f>
        <v>#REF!</v>
      </c>
      <c r="AA15" s="55"/>
      <c r="AB15" s="58"/>
    </row>
    <row r="16" spans="5:28" ht="60" customHeight="1" x14ac:dyDescent="0.2">
      <c r="F16" s="79">
        <v>8</v>
      </c>
      <c r="G16" s="38" t="s">
        <v>337</v>
      </c>
      <c r="H16" s="33">
        <f>'ספר תקציב'!H563</f>
        <v>610303500</v>
      </c>
      <c r="I16" s="33">
        <f>'ספר תקציב'!I563</f>
        <v>503365000</v>
      </c>
      <c r="J16" s="33">
        <f>'ספר תקציב'!J563</f>
        <v>17775000</v>
      </c>
      <c r="K16" s="33">
        <f>'ספר תקציב'!K563</f>
        <v>0</v>
      </c>
      <c r="L16" s="33">
        <f>'ספר תקציב'!L563</f>
        <v>59713500</v>
      </c>
      <c r="M16" s="33">
        <f>'ספר תקציב'!M563</f>
        <v>0</v>
      </c>
      <c r="N16" s="33">
        <f>'ספר תקציב'!N563</f>
        <v>541500000</v>
      </c>
      <c r="O16" s="33">
        <f>'ספר תקציב'!O563</f>
        <v>520225000</v>
      </c>
      <c r="P16" s="33">
        <f>'ספר תקציב'!P563</f>
        <v>17775000</v>
      </c>
      <c r="Q16" s="33">
        <f>'ספר תקציב'!Q563</f>
        <v>0</v>
      </c>
      <c r="R16" s="33">
        <f>'ספר תקציב'!R563</f>
        <v>3500000</v>
      </c>
      <c r="S16" s="33">
        <f>'ספר תקציב'!S563</f>
        <v>0</v>
      </c>
      <c r="T16" s="33">
        <f>'ספר תקציב'!T563</f>
        <v>68803500</v>
      </c>
      <c r="U16" s="33">
        <f>'ספר תקציב'!U563</f>
        <v>27223500</v>
      </c>
      <c r="V16" s="33">
        <f>'ספר תקציב'!V563</f>
        <v>0</v>
      </c>
      <c r="W16" s="33">
        <f>'ספר תקציב'!W563</f>
        <v>0</v>
      </c>
      <c r="X16" s="33">
        <f>'ספר תקציב'!X563</f>
        <v>41580000</v>
      </c>
      <c r="Y16" s="28" t="e">
        <f>#REF!+#REF!</f>
        <v>#REF!</v>
      </c>
      <c r="AA16" s="55"/>
      <c r="AB16" s="58"/>
    </row>
    <row r="17" spans="6:28" ht="60" customHeight="1" x14ac:dyDescent="0.2">
      <c r="F17" s="79">
        <v>9</v>
      </c>
      <c r="G17" s="38" t="s">
        <v>212</v>
      </c>
      <c r="H17" s="33">
        <f>'ספר תקציב'!H572</f>
        <v>19550000</v>
      </c>
      <c r="I17" s="33">
        <f>'ספר תקציב'!I572</f>
        <v>0</v>
      </c>
      <c r="J17" s="33">
        <f>'ספר תקציב'!J572</f>
        <v>500000</v>
      </c>
      <c r="K17" s="33">
        <f>'ספר תקציב'!K572</f>
        <v>10000000</v>
      </c>
      <c r="L17" s="33">
        <f>'ספר תקציב'!L572</f>
        <v>9050000</v>
      </c>
      <c r="M17" s="33">
        <f>'ספר תקציב'!M572</f>
        <v>0</v>
      </c>
      <c r="N17" s="33">
        <f>'ספר תקציב'!N572</f>
        <v>15800000</v>
      </c>
      <c r="O17" s="33">
        <f>'ספר תקציב'!O572</f>
        <v>0</v>
      </c>
      <c r="P17" s="33">
        <f>'ספר תקציב'!P572</f>
        <v>300000</v>
      </c>
      <c r="Q17" s="33">
        <f>'ספר תקציב'!Q572</f>
        <v>10000000</v>
      </c>
      <c r="R17" s="33">
        <f>'ספר תקציב'!R572</f>
        <v>5500000</v>
      </c>
      <c r="S17" s="33">
        <f>'ספר תקציב'!S572</f>
        <v>0</v>
      </c>
      <c r="T17" s="33">
        <f>'ספר תקציב'!T572</f>
        <v>3750000</v>
      </c>
      <c r="U17" s="33">
        <f>'ספר תקציב'!U572</f>
        <v>0</v>
      </c>
      <c r="V17" s="33">
        <f>'ספר תקציב'!V572</f>
        <v>200000</v>
      </c>
      <c r="W17" s="33">
        <f>'ספר תקציב'!W572</f>
        <v>0</v>
      </c>
      <c r="X17" s="33">
        <f>'ספר תקציב'!X572</f>
        <v>3550000</v>
      </c>
      <c r="Y17" s="28" t="e">
        <f>#REF!</f>
        <v>#REF!</v>
      </c>
      <c r="AA17" s="55"/>
      <c r="AB17" s="58"/>
    </row>
    <row r="18" spans="6:28" ht="60" customHeight="1" x14ac:dyDescent="0.2">
      <c r="F18" s="80"/>
      <c r="G18" s="74" t="s">
        <v>213</v>
      </c>
      <c r="H18" s="75">
        <f>H17+H16+H15+H14+H13+H12+H11+H10+H9</f>
        <v>1401009900</v>
      </c>
      <c r="I18" s="75">
        <f t="shared" ref="I18:X18" si="0">I17+I16+I15+I14+I13+I12+I11+I10+I9</f>
        <v>629410000</v>
      </c>
      <c r="J18" s="75">
        <f t="shared" si="0"/>
        <v>144261000</v>
      </c>
      <c r="K18" s="75">
        <f t="shared" si="0"/>
        <v>204916000</v>
      </c>
      <c r="L18" s="75">
        <f t="shared" si="0"/>
        <v>368472900</v>
      </c>
      <c r="M18" s="75">
        <f t="shared" si="0"/>
        <v>0</v>
      </c>
      <c r="N18" s="75">
        <f t="shared" si="0"/>
        <v>1028182400</v>
      </c>
      <c r="O18" s="75">
        <f t="shared" si="0"/>
        <v>642911000</v>
      </c>
      <c r="P18" s="75">
        <f t="shared" si="0"/>
        <v>99153000</v>
      </c>
      <c r="Q18" s="75">
        <f t="shared" si="0"/>
        <v>89593000</v>
      </c>
      <c r="R18" s="75">
        <f t="shared" si="0"/>
        <v>196525400</v>
      </c>
      <c r="S18" s="75">
        <f t="shared" si="0"/>
        <v>135000</v>
      </c>
      <c r="T18" s="75">
        <f t="shared" si="0"/>
        <v>372827500</v>
      </c>
      <c r="U18" s="75">
        <f t="shared" si="0"/>
        <v>39295500</v>
      </c>
      <c r="V18" s="75">
        <f t="shared" si="0"/>
        <v>44258000</v>
      </c>
      <c r="W18" s="75">
        <f t="shared" si="0"/>
        <v>118323000</v>
      </c>
      <c r="X18" s="75">
        <f t="shared" si="0"/>
        <v>170951000</v>
      </c>
      <c r="Y18" s="76" t="e">
        <f>Y17+Y16+Y15+Y14+Y13+Y12+Y11+Y10+Y9</f>
        <v>#REF!</v>
      </c>
      <c r="AA18" s="55"/>
      <c r="AB18" s="58"/>
    </row>
    <row r="19" spans="6:28" ht="26.25" x14ac:dyDescent="0.2">
      <c r="F19" s="8"/>
      <c r="G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AA19" s="55"/>
      <c r="AB19" s="58"/>
    </row>
    <row r="20" spans="6:28" ht="26.25" x14ac:dyDescent="0.2">
      <c r="F20" s="11"/>
      <c r="G20" s="20"/>
      <c r="H20" s="13"/>
      <c r="I20" s="12"/>
      <c r="J20" s="12"/>
      <c r="K20" s="18"/>
      <c r="L20" s="12"/>
      <c r="M20" s="18"/>
      <c r="N20" s="13"/>
      <c r="O20" s="12"/>
      <c r="P20" s="12"/>
      <c r="Q20" s="18"/>
      <c r="R20" s="12"/>
      <c r="S20" s="18"/>
      <c r="T20" s="13"/>
      <c r="U20" s="12"/>
      <c r="V20" s="12"/>
      <c r="W20" s="18"/>
      <c r="X20" s="12"/>
      <c r="Y20" s="18"/>
      <c r="AA20" s="55">
        <f t="shared" ref="AA20:AA53" si="1">H20-I20-J20-K20-L20-M20</f>
        <v>0</v>
      </c>
    </row>
    <row r="21" spans="6:28" ht="26.25" x14ac:dyDescent="0.2">
      <c r="F21" s="11"/>
      <c r="G21" s="20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AA21" s="55">
        <f t="shared" si="1"/>
        <v>0</v>
      </c>
    </row>
    <row r="22" spans="6:28" ht="26.25" x14ac:dyDescent="0.2">
      <c r="F22" s="11"/>
      <c r="G22" s="20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AA22" s="55">
        <f t="shared" si="1"/>
        <v>0</v>
      </c>
    </row>
    <row r="23" spans="6:28" ht="26.25" x14ac:dyDescent="0.2">
      <c r="F23" s="14"/>
      <c r="G23" s="21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AA23" s="55">
        <f t="shared" si="1"/>
        <v>0</v>
      </c>
    </row>
    <row r="24" spans="6:28" ht="23.25" x14ac:dyDescent="0.35">
      <c r="F24" s="15"/>
      <c r="G24" s="22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AA24" s="55">
        <f t="shared" si="1"/>
        <v>0</v>
      </c>
    </row>
    <row r="25" spans="6:28" ht="23.25" x14ac:dyDescent="0.35">
      <c r="F25" s="15"/>
      <c r="G25" s="22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AA25" s="55">
        <f t="shared" si="1"/>
        <v>0</v>
      </c>
    </row>
    <row r="26" spans="6:28" ht="23.25" x14ac:dyDescent="0.35">
      <c r="F26" s="15"/>
      <c r="G26" s="22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AA26" s="55">
        <f t="shared" si="1"/>
        <v>0</v>
      </c>
    </row>
    <row r="27" spans="6:28" ht="23.25" x14ac:dyDescent="0.35">
      <c r="F27" s="15"/>
      <c r="G27" s="22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AA27" s="55">
        <f t="shared" si="1"/>
        <v>0</v>
      </c>
    </row>
    <row r="28" spans="6:28" ht="23.25" x14ac:dyDescent="0.35">
      <c r="F28" s="15"/>
      <c r="G28" s="22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AA28" s="55">
        <f t="shared" si="1"/>
        <v>0</v>
      </c>
    </row>
    <row r="29" spans="6:28" ht="23.25" x14ac:dyDescent="0.35">
      <c r="F29" s="15"/>
      <c r="G29" s="22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AA29" s="55">
        <f t="shared" si="1"/>
        <v>0</v>
      </c>
    </row>
    <row r="30" spans="6:28" ht="23.25" x14ac:dyDescent="0.35">
      <c r="F30" s="15"/>
      <c r="G30" s="2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AA30" s="55">
        <f t="shared" si="1"/>
        <v>0</v>
      </c>
    </row>
    <row r="31" spans="6:28" ht="23.25" x14ac:dyDescent="0.35">
      <c r="F31" s="15"/>
      <c r="G31" s="22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AA31" s="55">
        <f t="shared" si="1"/>
        <v>0</v>
      </c>
    </row>
    <row r="32" spans="6:28" ht="23.25" x14ac:dyDescent="0.35">
      <c r="F32" s="15"/>
      <c r="G32" s="22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AA32" s="55">
        <f t="shared" si="1"/>
        <v>0</v>
      </c>
    </row>
    <row r="33" spans="6:27" ht="23.25" x14ac:dyDescent="0.35">
      <c r="F33" s="15"/>
      <c r="G33" s="22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AA33" s="55">
        <f t="shared" si="1"/>
        <v>0</v>
      </c>
    </row>
    <row r="34" spans="6:27" ht="23.25" x14ac:dyDescent="0.35">
      <c r="F34" s="15"/>
      <c r="G34" s="22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AA34" s="55">
        <f t="shared" si="1"/>
        <v>0</v>
      </c>
    </row>
    <row r="35" spans="6:27" ht="23.25" x14ac:dyDescent="0.35">
      <c r="F35" s="15"/>
      <c r="G35" s="22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AA35" s="55">
        <f t="shared" si="1"/>
        <v>0</v>
      </c>
    </row>
    <row r="36" spans="6:27" ht="23.25" x14ac:dyDescent="0.35">
      <c r="F36" s="15"/>
      <c r="G36" s="22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AA36" s="55">
        <f t="shared" si="1"/>
        <v>0</v>
      </c>
    </row>
    <row r="37" spans="6:27" ht="23.25" x14ac:dyDescent="0.35">
      <c r="F37" s="15"/>
      <c r="G37" s="22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AA37" s="55">
        <f t="shared" si="1"/>
        <v>0</v>
      </c>
    </row>
    <row r="38" spans="6:27" ht="23.25" x14ac:dyDescent="0.35">
      <c r="F38" s="15"/>
      <c r="G38" s="22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AA38" s="55">
        <f t="shared" si="1"/>
        <v>0</v>
      </c>
    </row>
    <row r="39" spans="6:27" ht="23.25" x14ac:dyDescent="0.35">
      <c r="F39" s="15"/>
      <c r="G39" s="22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AA39" s="55">
        <f t="shared" si="1"/>
        <v>0</v>
      </c>
    </row>
    <row r="40" spans="6:27" ht="23.25" x14ac:dyDescent="0.35">
      <c r="F40" s="15"/>
      <c r="G40" s="22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AA40" s="55">
        <f t="shared" si="1"/>
        <v>0</v>
      </c>
    </row>
    <row r="41" spans="6:27" ht="23.25" x14ac:dyDescent="0.35">
      <c r="F41" s="15"/>
      <c r="G41" s="22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AA41" s="55">
        <f t="shared" si="1"/>
        <v>0</v>
      </c>
    </row>
    <row r="42" spans="6:27" x14ac:dyDescent="0.2">
      <c r="AA42" s="55">
        <f t="shared" si="1"/>
        <v>0</v>
      </c>
    </row>
    <row r="43" spans="6:27" x14ac:dyDescent="0.2">
      <c r="AA43" s="55">
        <f t="shared" si="1"/>
        <v>0</v>
      </c>
    </row>
    <row r="44" spans="6:27" x14ac:dyDescent="0.2">
      <c r="AA44" s="55">
        <f t="shared" si="1"/>
        <v>0</v>
      </c>
    </row>
    <row r="45" spans="6:27" x14ac:dyDescent="0.2">
      <c r="AA45" s="55">
        <f t="shared" si="1"/>
        <v>0</v>
      </c>
    </row>
    <row r="46" spans="6:27" x14ac:dyDescent="0.2">
      <c r="AA46" s="55">
        <f t="shared" si="1"/>
        <v>0</v>
      </c>
    </row>
    <row r="47" spans="6:27" x14ac:dyDescent="0.2">
      <c r="AA47" s="55">
        <f t="shared" si="1"/>
        <v>0</v>
      </c>
    </row>
    <row r="48" spans="6:27" x14ac:dyDescent="0.2">
      <c r="AA48" s="55">
        <f t="shared" si="1"/>
        <v>0</v>
      </c>
    </row>
    <row r="49" spans="27:27" x14ac:dyDescent="0.2">
      <c r="AA49" s="55">
        <f t="shared" si="1"/>
        <v>0</v>
      </c>
    </row>
    <row r="50" spans="27:27" x14ac:dyDescent="0.2">
      <c r="AA50" s="55">
        <f t="shared" si="1"/>
        <v>0</v>
      </c>
    </row>
    <row r="51" spans="27:27" x14ac:dyDescent="0.2">
      <c r="AA51" s="55">
        <f t="shared" si="1"/>
        <v>0</v>
      </c>
    </row>
    <row r="52" spans="27:27" x14ac:dyDescent="0.2">
      <c r="AA52" s="55">
        <f t="shared" si="1"/>
        <v>0</v>
      </c>
    </row>
    <row r="53" spans="27:27" x14ac:dyDescent="0.2">
      <c r="AA53" s="55">
        <f t="shared" si="1"/>
        <v>0</v>
      </c>
    </row>
    <row r="54" spans="27:27" x14ac:dyDescent="0.2">
      <c r="AA54" s="55">
        <f t="shared" ref="AA54:AA117" si="2">H54-I54-J54-K54-L54-M54</f>
        <v>0</v>
      </c>
    </row>
    <row r="55" spans="27:27" x14ac:dyDescent="0.2">
      <c r="AA55" s="55">
        <f t="shared" si="2"/>
        <v>0</v>
      </c>
    </row>
    <row r="56" spans="27:27" x14ac:dyDescent="0.2">
      <c r="AA56" s="55">
        <f t="shared" si="2"/>
        <v>0</v>
      </c>
    </row>
    <row r="57" spans="27:27" x14ac:dyDescent="0.2">
      <c r="AA57" s="55">
        <f t="shared" si="2"/>
        <v>0</v>
      </c>
    </row>
    <row r="58" spans="27:27" x14ac:dyDescent="0.2">
      <c r="AA58" s="55">
        <f t="shared" si="2"/>
        <v>0</v>
      </c>
    </row>
    <row r="59" spans="27:27" x14ac:dyDescent="0.2">
      <c r="AA59" s="55">
        <f t="shared" si="2"/>
        <v>0</v>
      </c>
    </row>
    <row r="60" spans="27:27" x14ac:dyDescent="0.2">
      <c r="AA60" s="55">
        <f t="shared" si="2"/>
        <v>0</v>
      </c>
    </row>
    <row r="61" spans="27:27" x14ac:dyDescent="0.2">
      <c r="AA61" s="55">
        <f t="shared" si="2"/>
        <v>0</v>
      </c>
    </row>
    <row r="62" spans="27:27" x14ac:dyDescent="0.2">
      <c r="AA62" s="55">
        <f t="shared" si="2"/>
        <v>0</v>
      </c>
    </row>
    <row r="63" spans="27:27" x14ac:dyDescent="0.2">
      <c r="AA63" s="55">
        <f t="shared" si="2"/>
        <v>0</v>
      </c>
    </row>
    <row r="64" spans="27:27" x14ac:dyDescent="0.2">
      <c r="AA64" s="55">
        <f t="shared" si="2"/>
        <v>0</v>
      </c>
    </row>
    <row r="65" spans="27:27" x14ac:dyDescent="0.2">
      <c r="AA65" s="55">
        <f t="shared" si="2"/>
        <v>0</v>
      </c>
    </row>
    <row r="66" spans="27:27" x14ac:dyDescent="0.2">
      <c r="AA66" s="55">
        <f t="shared" si="2"/>
        <v>0</v>
      </c>
    </row>
    <row r="67" spans="27:27" x14ac:dyDescent="0.2">
      <c r="AA67" s="55">
        <f t="shared" si="2"/>
        <v>0</v>
      </c>
    </row>
    <row r="68" spans="27:27" x14ac:dyDescent="0.2">
      <c r="AA68" s="55">
        <f t="shared" si="2"/>
        <v>0</v>
      </c>
    </row>
    <row r="69" spans="27:27" x14ac:dyDescent="0.2">
      <c r="AA69" s="55">
        <f t="shared" si="2"/>
        <v>0</v>
      </c>
    </row>
    <row r="70" spans="27:27" x14ac:dyDescent="0.2">
      <c r="AA70" s="55">
        <f t="shared" si="2"/>
        <v>0</v>
      </c>
    </row>
    <row r="71" spans="27:27" x14ac:dyDescent="0.2">
      <c r="AA71" s="55">
        <f t="shared" si="2"/>
        <v>0</v>
      </c>
    </row>
    <row r="72" spans="27:27" x14ac:dyDescent="0.2">
      <c r="AA72" s="55">
        <f t="shared" si="2"/>
        <v>0</v>
      </c>
    </row>
    <row r="73" spans="27:27" x14ac:dyDescent="0.2">
      <c r="AA73" s="55">
        <f t="shared" si="2"/>
        <v>0</v>
      </c>
    </row>
    <row r="74" spans="27:27" x14ac:dyDescent="0.2">
      <c r="AA74" s="55">
        <f t="shared" si="2"/>
        <v>0</v>
      </c>
    </row>
    <row r="75" spans="27:27" x14ac:dyDescent="0.2">
      <c r="AA75" s="55">
        <f t="shared" si="2"/>
        <v>0</v>
      </c>
    </row>
    <row r="76" spans="27:27" x14ac:dyDescent="0.2">
      <c r="AA76" s="55">
        <f t="shared" si="2"/>
        <v>0</v>
      </c>
    </row>
    <row r="77" spans="27:27" x14ac:dyDescent="0.2">
      <c r="AA77" s="55">
        <f t="shared" si="2"/>
        <v>0</v>
      </c>
    </row>
    <row r="78" spans="27:27" x14ac:dyDescent="0.2">
      <c r="AA78" s="55">
        <f t="shared" si="2"/>
        <v>0</v>
      </c>
    </row>
    <row r="79" spans="27:27" x14ac:dyDescent="0.2">
      <c r="AA79" s="55">
        <f t="shared" si="2"/>
        <v>0</v>
      </c>
    </row>
    <row r="80" spans="27:27" x14ac:dyDescent="0.2">
      <c r="AA80" s="55">
        <f t="shared" si="2"/>
        <v>0</v>
      </c>
    </row>
    <row r="81" spans="27:27" x14ac:dyDescent="0.2">
      <c r="AA81" s="55">
        <f t="shared" si="2"/>
        <v>0</v>
      </c>
    </row>
    <row r="82" spans="27:27" x14ac:dyDescent="0.2">
      <c r="AA82" s="55">
        <f t="shared" si="2"/>
        <v>0</v>
      </c>
    </row>
    <row r="83" spans="27:27" x14ac:dyDescent="0.2">
      <c r="AA83" s="55">
        <f t="shared" si="2"/>
        <v>0</v>
      </c>
    </row>
    <row r="84" spans="27:27" x14ac:dyDescent="0.2">
      <c r="AA84" s="55">
        <f t="shared" si="2"/>
        <v>0</v>
      </c>
    </row>
    <row r="85" spans="27:27" x14ac:dyDescent="0.2">
      <c r="AA85" s="55">
        <f t="shared" si="2"/>
        <v>0</v>
      </c>
    </row>
    <row r="86" spans="27:27" x14ac:dyDescent="0.2">
      <c r="AA86" s="55">
        <f t="shared" si="2"/>
        <v>0</v>
      </c>
    </row>
    <row r="87" spans="27:27" x14ac:dyDescent="0.2">
      <c r="AA87" s="55">
        <f t="shared" si="2"/>
        <v>0</v>
      </c>
    </row>
    <row r="88" spans="27:27" x14ac:dyDescent="0.2">
      <c r="AA88" s="55">
        <f t="shared" si="2"/>
        <v>0</v>
      </c>
    </row>
    <row r="89" spans="27:27" x14ac:dyDescent="0.2">
      <c r="AA89" s="55">
        <f t="shared" si="2"/>
        <v>0</v>
      </c>
    </row>
    <row r="90" spans="27:27" x14ac:dyDescent="0.2">
      <c r="AA90" s="55">
        <f t="shared" si="2"/>
        <v>0</v>
      </c>
    </row>
    <row r="91" spans="27:27" x14ac:dyDescent="0.2">
      <c r="AA91" s="55">
        <f t="shared" si="2"/>
        <v>0</v>
      </c>
    </row>
    <row r="92" spans="27:27" x14ac:dyDescent="0.2">
      <c r="AA92" s="55">
        <f t="shared" si="2"/>
        <v>0</v>
      </c>
    </row>
    <row r="93" spans="27:27" x14ac:dyDescent="0.2">
      <c r="AA93" s="55">
        <f t="shared" si="2"/>
        <v>0</v>
      </c>
    </row>
    <row r="94" spans="27:27" x14ac:dyDescent="0.2">
      <c r="AA94" s="55">
        <f t="shared" si="2"/>
        <v>0</v>
      </c>
    </row>
    <row r="95" spans="27:27" x14ac:dyDescent="0.2">
      <c r="AA95" s="55">
        <f t="shared" si="2"/>
        <v>0</v>
      </c>
    </row>
    <row r="96" spans="27:27" x14ac:dyDescent="0.2">
      <c r="AA96" s="55">
        <f t="shared" si="2"/>
        <v>0</v>
      </c>
    </row>
    <row r="97" spans="27:27" x14ac:dyDescent="0.2">
      <c r="AA97" s="55">
        <f t="shared" si="2"/>
        <v>0</v>
      </c>
    </row>
    <row r="98" spans="27:27" x14ac:dyDescent="0.2">
      <c r="AA98" s="55">
        <f t="shared" si="2"/>
        <v>0</v>
      </c>
    </row>
    <row r="99" spans="27:27" x14ac:dyDescent="0.2">
      <c r="AA99" s="55">
        <f t="shared" si="2"/>
        <v>0</v>
      </c>
    </row>
    <row r="100" spans="27:27" x14ac:dyDescent="0.2">
      <c r="AA100" s="55">
        <f t="shared" si="2"/>
        <v>0</v>
      </c>
    </row>
    <row r="101" spans="27:27" x14ac:dyDescent="0.2">
      <c r="AA101" s="55">
        <f t="shared" si="2"/>
        <v>0</v>
      </c>
    </row>
    <row r="102" spans="27:27" x14ac:dyDescent="0.2">
      <c r="AA102" s="55">
        <f t="shared" si="2"/>
        <v>0</v>
      </c>
    </row>
    <row r="103" spans="27:27" x14ac:dyDescent="0.2">
      <c r="AA103" s="55">
        <f t="shared" si="2"/>
        <v>0</v>
      </c>
    </row>
    <row r="104" spans="27:27" x14ac:dyDescent="0.2">
      <c r="AA104" s="55">
        <f t="shared" si="2"/>
        <v>0</v>
      </c>
    </row>
    <row r="105" spans="27:27" x14ac:dyDescent="0.2">
      <c r="AA105" s="55">
        <f t="shared" si="2"/>
        <v>0</v>
      </c>
    </row>
    <row r="106" spans="27:27" x14ac:dyDescent="0.2">
      <c r="AA106" s="55">
        <f t="shared" si="2"/>
        <v>0</v>
      </c>
    </row>
    <row r="107" spans="27:27" x14ac:dyDescent="0.2">
      <c r="AA107" s="55">
        <f t="shared" si="2"/>
        <v>0</v>
      </c>
    </row>
    <row r="108" spans="27:27" x14ac:dyDescent="0.2">
      <c r="AA108" s="55">
        <f t="shared" si="2"/>
        <v>0</v>
      </c>
    </row>
    <row r="109" spans="27:27" x14ac:dyDescent="0.2">
      <c r="AA109" s="55">
        <f t="shared" si="2"/>
        <v>0</v>
      </c>
    </row>
    <row r="110" spans="27:27" x14ac:dyDescent="0.2">
      <c r="AA110" s="55">
        <f t="shared" si="2"/>
        <v>0</v>
      </c>
    </row>
    <row r="111" spans="27:27" x14ac:dyDescent="0.2">
      <c r="AA111" s="55">
        <f t="shared" si="2"/>
        <v>0</v>
      </c>
    </row>
    <row r="112" spans="27:27" x14ac:dyDescent="0.2">
      <c r="AA112" s="55">
        <f t="shared" si="2"/>
        <v>0</v>
      </c>
    </row>
    <row r="113" spans="27:27" x14ac:dyDescent="0.2">
      <c r="AA113" s="55">
        <f t="shared" si="2"/>
        <v>0</v>
      </c>
    </row>
    <row r="114" spans="27:27" x14ac:dyDescent="0.2">
      <c r="AA114" s="55">
        <f t="shared" si="2"/>
        <v>0</v>
      </c>
    </row>
    <row r="115" spans="27:27" x14ac:dyDescent="0.2">
      <c r="AA115" s="55">
        <f t="shared" si="2"/>
        <v>0</v>
      </c>
    </row>
    <row r="116" spans="27:27" x14ac:dyDescent="0.2">
      <c r="AA116" s="55">
        <f t="shared" si="2"/>
        <v>0</v>
      </c>
    </row>
    <row r="117" spans="27:27" x14ac:dyDescent="0.2">
      <c r="AA117" s="55">
        <f t="shared" si="2"/>
        <v>0</v>
      </c>
    </row>
    <row r="118" spans="27:27" x14ac:dyDescent="0.2">
      <c r="AA118" s="55">
        <f t="shared" ref="AA118:AA181" si="3">H118-I118-J118-K118-L118-M118</f>
        <v>0</v>
      </c>
    </row>
    <row r="119" spans="27:27" x14ac:dyDescent="0.2">
      <c r="AA119" s="55">
        <f t="shared" si="3"/>
        <v>0</v>
      </c>
    </row>
    <row r="120" spans="27:27" x14ac:dyDescent="0.2">
      <c r="AA120" s="55">
        <f t="shared" si="3"/>
        <v>0</v>
      </c>
    </row>
    <row r="121" spans="27:27" x14ac:dyDescent="0.2">
      <c r="AA121" s="55">
        <f t="shared" si="3"/>
        <v>0</v>
      </c>
    </row>
    <row r="122" spans="27:27" x14ac:dyDescent="0.2">
      <c r="AA122" s="55">
        <f t="shared" si="3"/>
        <v>0</v>
      </c>
    </row>
    <row r="123" spans="27:27" x14ac:dyDescent="0.2">
      <c r="AA123" s="55">
        <f t="shared" si="3"/>
        <v>0</v>
      </c>
    </row>
    <row r="124" spans="27:27" x14ac:dyDescent="0.2">
      <c r="AA124" s="55">
        <f t="shared" si="3"/>
        <v>0</v>
      </c>
    </row>
    <row r="125" spans="27:27" x14ac:dyDescent="0.2">
      <c r="AA125" s="55">
        <f t="shared" si="3"/>
        <v>0</v>
      </c>
    </row>
    <row r="126" spans="27:27" x14ac:dyDescent="0.2">
      <c r="AA126" s="55">
        <f t="shared" si="3"/>
        <v>0</v>
      </c>
    </row>
    <row r="127" spans="27:27" x14ac:dyDescent="0.2">
      <c r="AA127" s="55">
        <f t="shared" si="3"/>
        <v>0</v>
      </c>
    </row>
    <row r="128" spans="27:27" x14ac:dyDescent="0.2">
      <c r="AA128" s="55">
        <f t="shared" si="3"/>
        <v>0</v>
      </c>
    </row>
    <row r="129" spans="27:27" x14ac:dyDescent="0.2">
      <c r="AA129" s="55">
        <f t="shared" si="3"/>
        <v>0</v>
      </c>
    </row>
    <row r="130" spans="27:27" x14ac:dyDescent="0.2">
      <c r="AA130" s="55">
        <f t="shared" si="3"/>
        <v>0</v>
      </c>
    </row>
    <row r="131" spans="27:27" x14ac:dyDescent="0.2">
      <c r="AA131" s="55">
        <f t="shared" si="3"/>
        <v>0</v>
      </c>
    </row>
    <row r="132" spans="27:27" x14ac:dyDescent="0.2">
      <c r="AA132" s="55">
        <f t="shared" si="3"/>
        <v>0</v>
      </c>
    </row>
    <row r="133" spans="27:27" x14ac:dyDescent="0.2">
      <c r="AA133" s="55">
        <f t="shared" si="3"/>
        <v>0</v>
      </c>
    </row>
    <row r="134" spans="27:27" x14ac:dyDescent="0.2">
      <c r="AA134" s="55">
        <f t="shared" si="3"/>
        <v>0</v>
      </c>
    </row>
    <row r="135" spans="27:27" x14ac:dyDescent="0.2">
      <c r="AA135" s="55">
        <f t="shared" si="3"/>
        <v>0</v>
      </c>
    </row>
    <row r="136" spans="27:27" x14ac:dyDescent="0.2">
      <c r="AA136" s="55">
        <f t="shared" si="3"/>
        <v>0</v>
      </c>
    </row>
    <row r="137" spans="27:27" x14ac:dyDescent="0.2">
      <c r="AA137" s="55">
        <f t="shared" si="3"/>
        <v>0</v>
      </c>
    </row>
    <row r="138" spans="27:27" x14ac:dyDescent="0.2">
      <c r="AA138" s="55">
        <f t="shared" si="3"/>
        <v>0</v>
      </c>
    </row>
    <row r="139" spans="27:27" x14ac:dyDescent="0.2">
      <c r="AA139" s="55">
        <f t="shared" si="3"/>
        <v>0</v>
      </c>
    </row>
    <row r="140" spans="27:27" x14ac:dyDescent="0.2">
      <c r="AA140" s="55">
        <f t="shared" si="3"/>
        <v>0</v>
      </c>
    </row>
    <row r="141" spans="27:27" x14ac:dyDescent="0.2">
      <c r="AA141" s="55">
        <f t="shared" si="3"/>
        <v>0</v>
      </c>
    </row>
    <row r="142" spans="27:27" x14ac:dyDescent="0.2">
      <c r="AA142" s="55">
        <f t="shared" si="3"/>
        <v>0</v>
      </c>
    </row>
    <row r="143" spans="27:27" x14ac:dyDescent="0.2">
      <c r="AA143" s="55">
        <f t="shared" si="3"/>
        <v>0</v>
      </c>
    </row>
    <row r="144" spans="27:27" x14ac:dyDescent="0.2">
      <c r="AA144" s="55">
        <f t="shared" si="3"/>
        <v>0</v>
      </c>
    </row>
    <row r="145" spans="27:27" x14ac:dyDescent="0.2">
      <c r="AA145" s="55">
        <f t="shared" si="3"/>
        <v>0</v>
      </c>
    </row>
    <row r="146" spans="27:27" x14ac:dyDescent="0.2">
      <c r="AA146" s="55">
        <f t="shared" si="3"/>
        <v>0</v>
      </c>
    </row>
    <row r="147" spans="27:27" x14ac:dyDescent="0.2">
      <c r="AA147" s="55">
        <f t="shared" si="3"/>
        <v>0</v>
      </c>
    </row>
    <row r="148" spans="27:27" x14ac:dyDescent="0.2">
      <c r="AA148" s="55">
        <f t="shared" si="3"/>
        <v>0</v>
      </c>
    </row>
    <row r="149" spans="27:27" x14ac:dyDescent="0.2">
      <c r="AA149" s="55">
        <f t="shared" si="3"/>
        <v>0</v>
      </c>
    </row>
    <row r="150" spans="27:27" x14ac:dyDescent="0.2">
      <c r="AA150" s="55">
        <f t="shared" si="3"/>
        <v>0</v>
      </c>
    </row>
    <row r="151" spans="27:27" x14ac:dyDescent="0.2">
      <c r="AA151" s="55">
        <f t="shared" si="3"/>
        <v>0</v>
      </c>
    </row>
    <row r="152" spans="27:27" x14ac:dyDescent="0.2">
      <c r="AA152" s="55">
        <f t="shared" si="3"/>
        <v>0</v>
      </c>
    </row>
    <row r="153" spans="27:27" x14ac:dyDescent="0.2">
      <c r="AA153" s="55">
        <f t="shared" si="3"/>
        <v>0</v>
      </c>
    </row>
    <row r="154" spans="27:27" x14ac:dyDescent="0.2">
      <c r="AA154" s="55">
        <f t="shared" si="3"/>
        <v>0</v>
      </c>
    </row>
    <row r="155" spans="27:27" x14ac:dyDescent="0.2">
      <c r="AA155" s="55">
        <f t="shared" si="3"/>
        <v>0</v>
      </c>
    </row>
    <row r="156" spans="27:27" x14ac:dyDescent="0.2">
      <c r="AA156" s="55">
        <f t="shared" si="3"/>
        <v>0</v>
      </c>
    </row>
    <row r="157" spans="27:27" x14ac:dyDescent="0.2">
      <c r="AA157" s="55">
        <f t="shared" si="3"/>
        <v>0</v>
      </c>
    </row>
    <row r="158" spans="27:27" x14ac:dyDescent="0.2">
      <c r="AA158" s="55">
        <f t="shared" si="3"/>
        <v>0</v>
      </c>
    </row>
    <row r="159" spans="27:27" x14ac:dyDescent="0.2">
      <c r="AA159" s="55">
        <f t="shared" si="3"/>
        <v>0</v>
      </c>
    </row>
    <row r="160" spans="27:27" x14ac:dyDescent="0.2">
      <c r="AA160" s="55">
        <f t="shared" si="3"/>
        <v>0</v>
      </c>
    </row>
    <row r="161" spans="27:27" x14ac:dyDescent="0.2">
      <c r="AA161" s="55">
        <f t="shared" si="3"/>
        <v>0</v>
      </c>
    </row>
    <row r="162" spans="27:27" x14ac:dyDescent="0.2">
      <c r="AA162" s="55">
        <f t="shared" si="3"/>
        <v>0</v>
      </c>
    </row>
    <row r="163" spans="27:27" x14ac:dyDescent="0.2">
      <c r="AA163" s="55">
        <f t="shared" si="3"/>
        <v>0</v>
      </c>
    </row>
    <row r="164" spans="27:27" x14ac:dyDescent="0.2">
      <c r="AA164" s="55">
        <f t="shared" si="3"/>
        <v>0</v>
      </c>
    </row>
    <row r="165" spans="27:27" x14ac:dyDescent="0.2">
      <c r="AA165" s="55">
        <f t="shared" si="3"/>
        <v>0</v>
      </c>
    </row>
    <row r="166" spans="27:27" x14ac:dyDescent="0.2">
      <c r="AA166" s="55">
        <f t="shared" si="3"/>
        <v>0</v>
      </c>
    </row>
    <row r="167" spans="27:27" x14ac:dyDescent="0.2">
      <c r="AA167" s="55">
        <f t="shared" si="3"/>
        <v>0</v>
      </c>
    </row>
    <row r="168" spans="27:27" x14ac:dyDescent="0.2">
      <c r="AA168" s="55">
        <f t="shared" si="3"/>
        <v>0</v>
      </c>
    </row>
    <row r="169" spans="27:27" x14ac:dyDescent="0.2">
      <c r="AA169" s="55">
        <f t="shared" si="3"/>
        <v>0</v>
      </c>
    </row>
    <row r="170" spans="27:27" x14ac:dyDescent="0.2">
      <c r="AA170" s="55">
        <f t="shared" si="3"/>
        <v>0</v>
      </c>
    </row>
    <row r="171" spans="27:27" x14ac:dyDescent="0.2">
      <c r="AA171" s="55">
        <f t="shared" si="3"/>
        <v>0</v>
      </c>
    </row>
    <row r="172" spans="27:27" x14ac:dyDescent="0.2">
      <c r="AA172" s="55">
        <f t="shared" si="3"/>
        <v>0</v>
      </c>
    </row>
    <row r="173" spans="27:27" x14ac:dyDescent="0.2">
      <c r="AA173" s="55">
        <f t="shared" si="3"/>
        <v>0</v>
      </c>
    </row>
    <row r="174" spans="27:27" x14ac:dyDescent="0.2">
      <c r="AA174" s="55">
        <f t="shared" si="3"/>
        <v>0</v>
      </c>
    </row>
    <row r="175" spans="27:27" x14ac:dyDescent="0.2">
      <c r="AA175" s="55">
        <f t="shared" si="3"/>
        <v>0</v>
      </c>
    </row>
    <row r="176" spans="27:27" x14ac:dyDescent="0.2">
      <c r="AA176" s="55">
        <f t="shared" si="3"/>
        <v>0</v>
      </c>
    </row>
    <row r="177" spans="27:27" x14ac:dyDescent="0.2">
      <c r="AA177" s="55">
        <f t="shared" si="3"/>
        <v>0</v>
      </c>
    </row>
    <row r="178" spans="27:27" x14ac:dyDescent="0.2">
      <c r="AA178" s="55">
        <f t="shared" si="3"/>
        <v>0</v>
      </c>
    </row>
    <row r="179" spans="27:27" x14ac:dyDescent="0.2">
      <c r="AA179" s="55">
        <f t="shared" si="3"/>
        <v>0</v>
      </c>
    </row>
    <row r="180" spans="27:27" x14ac:dyDescent="0.2">
      <c r="AA180" s="55">
        <f t="shared" si="3"/>
        <v>0</v>
      </c>
    </row>
    <row r="181" spans="27:27" x14ac:dyDescent="0.2">
      <c r="AA181" s="55">
        <f t="shared" si="3"/>
        <v>0</v>
      </c>
    </row>
    <row r="182" spans="27:27" x14ac:dyDescent="0.2">
      <c r="AA182" s="55">
        <f t="shared" ref="AA182:AA245" si="4">H182-I182-J182-K182-L182-M182</f>
        <v>0</v>
      </c>
    </row>
    <row r="183" spans="27:27" x14ac:dyDescent="0.2">
      <c r="AA183" s="55">
        <f t="shared" si="4"/>
        <v>0</v>
      </c>
    </row>
    <row r="184" spans="27:27" x14ac:dyDescent="0.2">
      <c r="AA184" s="55">
        <f t="shared" si="4"/>
        <v>0</v>
      </c>
    </row>
    <row r="185" spans="27:27" x14ac:dyDescent="0.2">
      <c r="AA185" s="55">
        <f t="shared" si="4"/>
        <v>0</v>
      </c>
    </row>
    <row r="186" spans="27:27" x14ac:dyDescent="0.2">
      <c r="AA186" s="55">
        <f t="shared" si="4"/>
        <v>0</v>
      </c>
    </row>
    <row r="187" spans="27:27" x14ac:dyDescent="0.2">
      <c r="AA187" s="55">
        <f t="shared" si="4"/>
        <v>0</v>
      </c>
    </row>
    <row r="188" spans="27:27" x14ac:dyDescent="0.2">
      <c r="AA188" s="55">
        <f t="shared" si="4"/>
        <v>0</v>
      </c>
    </row>
    <row r="189" spans="27:27" x14ac:dyDescent="0.2">
      <c r="AA189" s="55">
        <f t="shared" si="4"/>
        <v>0</v>
      </c>
    </row>
    <row r="190" spans="27:27" x14ac:dyDescent="0.2">
      <c r="AA190" s="55">
        <f t="shared" si="4"/>
        <v>0</v>
      </c>
    </row>
    <row r="191" spans="27:27" x14ac:dyDescent="0.2">
      <c r="AA191" s="55">
        <f t="shared" si="4"/>
        <v>0</v>
      </c>
    </row>
    <row r="192" spans="27:27" x14ac:dyDescent="0.2">
      <c r="AA192" s="55">
        <f t="shared" si="4"/>
        <v>0</v>
      </c>
    </row>
    <row r="193" spans="27:27" x14ac:dyDescent="0.2">
      <c r="AA193" s="55">
        <f t="shared" si="4"/>
        <v>0</v>
      </c>
    </row>
    <row r="194" spans="27:27" x14ac:dyDescent="0.2">
      <c r="AA194" s="55">
        <f t="shared" si="4"/>
        <v>0</v>
      </c>
    </row>
    <row r="195" spans="27:27" x14ac:dyDescent="0.2">
      <c r="AA195" s="55">
        <f t="shared" si="4"/>
        <v>0</v>
      </c>
    </row>
    <row r="196" spans="27:27" x14ac:dyDescent="0.2">
      <c r="AA196" s="55">
        <f t="shared" si="4"/>
        <v>0</v>
      </c>
    </row>
    <row r="197" spans="27:27" x14ac:dyDescent="0.2">
      <c r="AA197" s="55">
        <f t="shared" si="4"/>
        <v>0</v>
      </c>
    </row>
    <row r="198" spans="27:27" x14ac:dyDescent="0.2">
      <c r="AA198" s="55">
        <f t="shared" si="4"/>
        <v>0</v>
      </c>
    </row>
    <row r="199" spans="27:27" x14ac:dyDescent="0.2">
      <c r="AA199" s="55">
        <f t="shared" si="4"/>
        <v>0</v>
      </c>
    </row>
    <row r="200" spans="27:27" x14ac:dyDescent="0.2">
      <c r="AA200" s="55">
        <f t="shared" si="4"/>
        <v>0</v>
      </c>
    </row>
    <row r="201" spans="27:27" x14ac:dyDescent="0.2">
      <c r="AA201" s="55">
        <f t="shared" si="4"/>
        <v>0</v>
      </c>
    </row>
    <row r="202" spans="27:27" x14ac:dyDescent="0.2">
      <c r="AA202" s="55">
        <f t="shared" si="4"/>
        <v>0</v>
      </c>
    </row>
    <row r="203" spans="27:27" x14ac:dyDescent="0.2">
      <c r="AA203" s="55">
        <f t="shared" si="4"/>
        <v>0</v>
      </c>
    </row>
    <row r="204" spans="27:27" x14ac:dyDescent="0.2">
      <c r="AA204" s="55">
        <f t="shared" si="4"/>
        <v>0</v>
      </c>
    </row>
    <row r="205" spans="27:27" x14ac:dyDescent="0.2">
      <c r="AA205" s="55">
        <f t="shared" si="4"/>
        <v>0</v>
      </c>
    </row>
    <row r="206" spans="27:27" x14ac:dyDescent="0.2">
      <c r="AA206" s="55">
        <f t="shared" si="4"/>
        <v>0</v>
      </c>
    </row>
    <row r="207" spans="27:27" x14ac:dyDescent="0.2">
      <c r="AA207" s="55">
        <f t="shared" si="4"/>
        <v>0</v>
      </c>
    </row>
    <row r="208" spans="27:27" x14ac:dyDescent="0.2">
      <c r="AA208" s="55">
        <f t="shared" si="4"/>
        <v>0</v>
      </c>
    </row>
    <row r="209" spans="27:27" x14ac:dyDescent="0.2">
      <c r="AA209" s="55">
        <f t="shared" si="4"/>
        <v>0</v>
      </c>
    </row>
    <row r="210" spans="27:27" x14ac:dyDescent="0.2">
      <c r="AA210" s="55">
        <f t="shared" si="4"/>
        <v>0</v>
      </c>
    </row>
    <row r="211" spans="27:27" x14ac:dyDescent="0.2">
      <c r="AA211" s="55">
        <f t="shared" si="4"/>
        <v>0</v>
      </c>
    </row>
    <row r="212" spans="27:27" x14ac:dyDescent="0.2">
      <c r="AA212" s="55">
        <f t="shared" si="4"/>
        <v>0</v>
      </c>
    </row>
    <row r="213" spans="27:27" x14ac:dyDescent="0.2">
      <c r="AA213" s="55">
        <f t="shared" si="4"/>
        <v>0</v>
      </c>
    </row>
    <row r="214" spans="27:27" x14ac:dyDescent="0.2">
      <c r="AA214" s="55">
        <f t="shared" si="4"/>
        <v>0</v>
      </c>
    </row>
    <row r="215" spans="27:27" x14ac:dyDescent="0.2">
      <c r="AA215" s="55">
        <f t="shared" si="4"/>
        <v>0</v>
      </c>
    </row>
    <row r="216" spans="27:27" x14ac:dyDescent="0.2">
      <c r="AA216" s="55">
        <f t="shared" si="4"/>
        <v>0</v>
      </c>
    </row>
    <row r="217" spans="27:27" x14ac:dyDescent="0.2">
      <c r="AA217" s="55">
        <f t="shared" si="4"/>
        <v>0</v>
      </c>
    </row>
    <row r="218" spans="27:27" x14ac:dyDescent="0.2">
      <c r="AA218" s="55">
        <f t="shared" si="4"/>
        <v>0</v>
      </c>
    </row>
    <row r="219" spans="27:27" x14ac:dyDescent="0.2">
      <c r="AA219" s="55">
        <f t="shared" si="4"/>
        <v>0</v>
      </c>
    </row>
    <row r="220" spans="27:27" x14ac:dyDescent="0.2">
      <c r="AA220" s="55">
        <f t="shared" si="4"/>
        <v>0</v>
      </c>
    </row>
    <row r="221" spans="27:27" x14ac:dyDescent="0.2">
      <c r="AA221" s="55">
        <f t="shared" si="4"/>
        <v>0</v>
      </c>
    </row>
    <row r="222" spans="27:27" x14ac:dyDescent="0.2">
      <c r="AA222" s="55">
        <f t="shared" si="4"/>
        <v>0</v>
      </c>
    </row>
    <row r="223" spans="27:27" x14ac:dyDescent="0.2">
      <c r="AA223" s="55">
        <f t="shared" si="4"/>
        <v>0</v>
      </c>
    </row>
    <row r="224" spans="27:27" x14ac:dyDescent="0.2">
      <c r="AA224" s="55">
        <f t="shared" si="4"/>
        <v>0</v>
      </c>
    </row>
    <row r="225" spans="27:27" x14ac:dyDescent="0.2">
      <c r="AA225" s="55">
        <f t="shared" si="4"/>
        <v>0</v>
      </c>
    </row>
    <row r="226" spans="27:27" x14ac:dyDescent="0.2">
      <c r="AA226" s="55">
        <f t="shared" si="4"/>
        <v>0</v>
      </c>
    </row>
    <row r="227" spans="27:27" x14ac:dyDescent="0.2">
      <c r="AA227" s="55">
        <f t="shared" si="4"/>
        <v>0</v>
      </c>
    </row>
    <row r="228" spans="27:27" x14ac:dyDescent="0.2">
      <c r="AA228" s="55">
        <f t="shared" si="4"/>
        <v>0</v>
      </c>
    </row>
    <row r="229" spans="27:27" x14ac:dyDescent="0.2">
      <c r="AA229" s="55">
        <f t="shared" si="4"/>
        <v>0</v>
      </c>
    </row>
    <row r="230" spans="27:27" x14ac:dyDescent="0.2">
      <c r="AA230" s="55">
        <f t="shared" si="4"/>
        <v>0</v>
      </c>
    </row>
    <row r="231" spans="27:27" x14ac:dyDescent="0.2">
      <c r="AA231" s="55">
        <f t="shared" si="4"/>
        <v>0</v>
      </c>
    </row>
    <row r="232" spans="27:27" x14ac:dyDescent="0.2">
      <c r="AA232" s="55">
        <f t="shared" si="4"/>
        <v>0</v>
      </c>
    </row>
    <row r="233" spans="27:27" x14ac:dyDescent="0.2">
      <c r="AA233" s="55">
        <f t="shared" si="4"/>
        <v>0</v>
      </c>
    </row>
    <row r="234" spans="27:27" x14ac:dyDescent="0.2">
      <c r="AA234" s="55">
        <f t="shared" si="4"/>
        <v>0</v>
      </c>
    </row>
    <row r="235" spans="27:27" x14ac:dyDescent="0.2">
      <c r="AA235" s="55">
        <f t="shared" si="4"/>
        <v>0</v>
      </c>
    </row>
    <row r="236" spans="27:27" x14ac:dyDescent="0.2">
      <c r="AA236" s="55">
        <f t="shared" si="4"/>
        <v>0</v>
      </c>
    </row>
    <row r="237" spans="27:27" x14ac:dyDescent="0.2">
      <c r="AA237" s="55">
        <f t="shared" si="4"/>
        <v>0</v>
      </c>
    </row>
    <row r="238" spans="27:27" x14ac:dyDescent="0.2">
      <c r="AA238" s="55">
        <f t="shared" si="4"/>
        <v>0</v>
      </c>
    </row>
    <row r="239" spans="27:27" x14ac:dyDescent="0.2">
      <c r="AA239" s="55">
        <f t="shared" si="4"/>
        <v>0</v>
      </c>
    </row>
    <row r="240" spans="27:27" x14ac:dyDescent="0.2">
      <c r="AA240" s="55">
        <f t="shared" si="4"/>
        <v>0</v>
      </c>
    </row>
    <row r="241" spans="27:27" x14ac:dyDescent="0.2">
      <c r="AA241" s="55">
        <f t="shared" si="4"/>
        <v>0</v>
      </c>
    </row>
    <row r="242" spans="27:27" x14ac:dyDescent="0.2">
      <c r="AA242" s="55">
        <f t="shared" si="4"/>
        <v>0</v>
      </c>
    </row>
    <row r="243" spans="27:27" x14ac:dyDescent="0.2">
      <c r="AA243" s="55">
        <f t="shared" si="4"/>
        <v>0</v>
      </c>
    </row>
    <row r="244" spans="27:27" x14ac:dyDescent="0.2">
      <c r="AA244" s="55">
        <f t="shared" si="4"/>
        <v>0</v>
      </c>
    </row>
    <row r="245" spans="27:27" x14ac:dyDescent="0.2">
      <c r="AA245" s="55">
        <f t="shared" si="4"/>
        <v>0</v>
      </c>
    </row>
    <row r="246" spans="27:27" x14ac:dyDescent="0.2">
      <c r="AA246" s="55">
        <f t="shared" ref="AA246:AA282" si="5">H246-I246-J246-K246-L246-M246</f>
        <v>0</v>
      </c>
    </row>
    <row r="247" spans="27:27" x14ac:dyDescent="0.2">
      <c r="AA247" s="55">
        <f t="shared" si="5"/>
        <v>0</v>
      </c>
    </row>
    <row r="248" spans="27:27" x14ac:dyDescent="0.2">
      <c r="AA248" s="55">
        <f t="shared" si="5"/>
        <v>0</v>
      </c>
    </row>
    <row r="249" spans="27:27" x14ac:dyDescent="0.2">
      <c r="AA249" s="55">
        <f t="shared" si="5"/>
        <v>0</v>
      </c>
    </row>
    <row r="250" spans="27:27" x14ac:dyDescent="0.2">
      <c r="AA250" s="55">
        <f t="shared" si="5"/>
        <v>0</v>
      </c>
    </row>
    <row r="251" spans="27:27" x14ac:dyDescent="0.2">
      <c r="AA251" s="55">
        <f t="shared" si="5"/>
        <v>0</v>
      </c>
    </row>
    <row r="252" spans="27:27" x14ac:dyDescent="0.2">
      <c r="AA252" s="55">
        <f t="shared" si="5"/>
        <v>0</v>
      </c>
    </row>
    <row r="253" spans="27:27" x14ac:dyDescent="0.2">
      <c r="AA253" s="55">
        <f t="shared" si="5"/>
        <v>0</v>
      </c>
    </row>
    <row r="254" spans="27:27" x14ac:dyDescent="0.2">
      <c r="AA254" s="55">
        <f t="shared" si="5"/>
        <v>0</v>
      </c>
    </row>
    <row r="255" spans="27:27" x14ac:dyDescent="0.2">
      <c r="AA255" s="55">
        <f t="shared" si="5"/>
        <v>0</v>
      </c>
    </row>
    <row r="256" spans="27:27" x14ac:dyDescent="0.2">
      <c r="AA256" s="55">
        <f t="shared" si="5"/>
        <v>0</v>
      </c>
    </row>
    <row r="257" spans="27:27" x14ac:dyDescent="0.2">
      <c r="AA257" s="55">
        <f t="shared" si="5"/>
        <v>0</v>
      </c>
    </row>
    <row r="258" spans="27:27" x14ac:dyDescent="0.2">
      <c r="AA258" s="55">
        <f t="shared" si="5"/>
        <v>0</v>
      </c>
    </row>
    <row r="259" spans="27:27" x14ac:dyDescent="0.2">
      <c r="AA259" s="55">
        <f t="shared" si="5"/>
        <v>0</v>
      </c>
    </row>
    <row r="260" spans="27:27" x14ac:dyDescent="0.2">
      <c r="AA260" s="55">
        <f t="shared" si="5"/>
        <v>0</v>
      </c>
    </row>
    <row r="261" spans="27:27" x14ac:dyDescent="0.2">
      <c r="AA261" s="55">
        <f t="shared" si="5"/>
        <v>0</v>
      </c>
    </row>
    <row r="262" spans="27:27" x14ac:dyDescent="0.2">
      <c r="AA262" s="55">
        <f t="shared" si="5"/>
        <v>0</v>
      </c>
    </row>
    <row r="263" spans="27:27" x14ac:dyDescent="0.2">
      <c r="AA263" s="55">
        <f t="shared" si="5"/>
        <v>0</v>
      </c>
    </row>
    <row r="264" spans="27:27" x14ac:dyDescent="0.2">
      <c r="AA264" s="55">
        <f t="shared" si="5"/>
        <v>0</v>
      </c>
    </row>
    <row r="265" spans="27:27" x14ac:dyDescent="0.2">
      <c r="AA265" s="55">
        <f t="shared" si="5"/>
        <v>0</v>
      </c>
    </row>
    <row r="266" spans="27:27" x14ac:dyDescent="0.2">
      <c r="AA266" s="55">
        <f t="shared" si="5"/>
        <v>0</v>
      </c>
    </row>
    <row r="267" spans="27:27" x14ac:dyDescent="0.2">
      <c r="AA267" s="55">
        <f t="shared" si="5"/>
        <v>0</v>
      </c>
    </row>
    <row r="268" spans="27:27" x14ac:dyDescent="0.2">
      <c r="AA268" s="55">
        <f t="shared" si="5"/>
        <v>0</v>
      </c>
    </row>
    <row r="269" spans="27:27" x14ac:dyDescent="0.2">
      <c r="AA269" s="55">
        <f t="shared" si="5"/>
        <v>0</v>
      </c>
    </row>
    <row r="270" spans="27:27" x14ac:dyDescent="0.2">
      <c r="AA270" s="55">
        <f t="shared" si="5"/>
        <v>0</v>
      </c>
    </row>
    <row r="271" spans="27:27" x14ac:dyDescent="0.2">
      <c r="AA271" s="55">
        <f t="shared" si="5"/>
        <v>0</v>
      </c>
    </row>
    <row r="272" spans="27:27" x14ac:dyDescent="0.2">
      <c r="AA272" s="55">
        <f t="shared" si="5"/>
        <v>0</v>
      </c>
    </row>
    <row r="273" spans="27:27" x14ac:dyDescent="0.2">
      <c r="AA273" s="55">
        <f t="shared" si="5"/>
        <v>0</v>
      </c>
    </row>
    <row r="274" spans="27:27" x14ac:dyDescent="0.2">
      <c r="AA274" s="55">
        <f t="shared" si="5"/>
        <v>0</v>
      </c>
    </row>
    <row r="275" spans="27:27" x14ac:dyDescent="0.2">
      <c r="AA275" s="55">
        <f t="shared" si="5"/>
        <v>0</v>
      </c>
    </row>
    <row r="276" spans="27:27" x14ac:dyDescent="0.2">
      <c r="AA276" s="55">
        <f t="shared" si="5"/>
        <v>0</v>
      </c>
    </row>
    <row r="277" spans="27:27" x14ac:dyDescent="0.2">
      <c r="AA277" s="55">
        <f t="shared" si="5"/>
        <v>0</v>
      </c>
    </row>
    <row r="278" spans="27:27" x14ac:dyDescent="0.2">
      <c r="AA278" s="55">
        <f t="shared" si="5"/>
        <v>0</v>
      </c>
    </row>
    <row r="279" spans="27:27" x14ac:dyDescent="0.2">
      <c r="AA279" s="55">
        <f t="shared" si="5"/>
        <v>0</v>
      </c>
    </row>
    <row r="280" spans="27:27" x14ac:dyDescent="0.2">
      <c r="AA280" s="55">
        <f t="shared" si="5"/>
        <v>0</v>
      </c>
    </row>
    <row r="281" spans="27:27" x14ac:dyDescent="0.2">
      <c r="AA281" s="55">
        <f t="shared" si="5"/>
        <v>0</v>
      </c>
    </row>
    <row r="282" spans="27:27" x14ac:dyDescent="0.2">
      <c r="AA282" s="55">
        <f t="shared" si="5"/>
        <v>0</v>
      </c>
    </row>
    <row r="354" spans="3:3" x14ac:dyDescent="0.2">
      <c r="C354">
        <v>0</v>
      </c>
    </row>
  </sheetData>
  <mergeCells count="4">
    <mergeCell ref="T6:Y6"/>
    <mergeCell ref="F6:G6"/>
    <mergeCell ref="I6:M6"/>
    <mergeCell ref="N6:S6"/>
  </mergeCells>
  <hyperlinks>
    <hyperlink ref="E1" location="'ריכוז מנהלים'!F8" tooltip="עבור לתחילת הטבלה" display="טבלת ריכוז נתונים מתחילה בתא F8"/>
  </hyperlink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Footer xml:space="preserve">&amp;C&amp;18&amp;N+2
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0"/>
  <sheetViews>
    <sheetView showZeros="0" rightToLeft="1" topLeftCell="E1" zoomScale="50" zoomScaleNormal="50" zoomScaleSheetLayoutView="50" workbookViewId="0">
      <pane xSplit="3" ySplit="8" topLeftCell="H21" activePane="bottomRight" state="frozen"/>
      <selection activeCell="E1" sqref="E1"/>
      <selection pane="topRight" activeCell="H1" sqref="H1"/>
      <selection pane="bottomLeft" activeCell="E9" sqref="E9"/>
      <selection pane="bottomRight" activeCell="X8" sqref="F8:X8"/>
    </sheetView>
  </sheetViews>
  <sheetFormatPr defaultRowHeight="14.25" x14ac:dyDescent="0.2"/>
  <cols>
    <col min="3" max="3" width="2" bestFit="1" customWidth="1"/>
    <col min="5" max="5" width="4.25" customWidth="1"/>
    <col min="6" max="6" width="10.125" customWidth="1"/>
    <col min="7" max="7" width="58.625" style="23" customWidth="1"/>
    <col min="8" max="8" width="23.125" hidden="1" customWidth="1"/>
    <col min="9" max="13" width="24.75" hidden="1" customWidth="1"/>
    <col min="14" max="14" width="24" customWidth="1"/>
    <col min="15" max="15" width="19.875" customWidth="1"/>
    <col min="16" max="17" width="18.5" customWidth="1"/>
    <col min="18" max="18" width="20.25" customWidth="1"/>
    <col min="19" max="19" width="24.75" hidden="1" customWidth="1"/>
    <col min="20" max="20" width="20.125" customWidth="1"/>
    <col min="21" max="21" width="19.25" customWidth="1"/>
    <col min="22" max="22" width="19.875" customWidth="1"/>
    <col min="23" max="24" width="20.875" bestFit="1" customWidth="1"/>
    <col min="25" max="25" width="24.75" hidden="1" customWidth="1"/>
    <col min="27" max="27" width="18.625" bestFit="1" customWidth="1"/>
    <col min="28" max="28" width="11.125" bestFit="1" customWidth="1"/>
    <col min="29" max="29" width="19.5" bestFit="1" customWidth="1"/>
    <col min="30" max="30" width="18.625" bestFit="1" customWidth="1"/>
    <col min="31" max="31" width="18.875" bestFit="1" customWidth="1"/>
    <col min="32" max="32" width="18.75" bestFit="1" customWidth="1"/>
  </cols>
  <sheetData>
    <row r="1" spans="1:256" ht="85.5" customHeight="1" thickBot="1" x14ac:dyDescent="0.25">
      <c r="E1" s="86" t="s">
        <v>598</v>
      </c>
    </row>
    <row r="2" spans="1:256" hidden="1" x14ac:dyDescent="0.2"/>
    <row r="3" spans="1:256" hidden="1" x14ac:dyDescent="0.2"/>
    <row r="4" spans="1:256" hidden="1" x14ac:dyDescent="0.2"/>
    <row r="5" spans="1:256" ht="15" hidden="1" thickBot="1" x14ac:dyDescent="0.25"/>
    <row r="6" spans="1:256" ht="97.5" customHeight="1" thickBot="1" x14ac:dyDescent="0.25">
      <c r="F6" s="95" t="s">
        <v>0</v>
      </c>
      <c r="G6" s="97"/>
      <c r="H6" s="35" t="s">
        <v>286</v>
      </c>
      <c r="I6" s="92" t="s">
        <v>399</v>
      </c>
      <c r="J6" s="93"/>
      <c r="K6" s="93"/>
      <c r="L6" s="93"/>
      <c r="M6" s="94"/>
      <c r="N6" s="92" t="s">
        <v>523</v>
      </c>
      <c r="O6" s="93"/>
      <c r="P6" s="93"/>
      <c r="Q6" s="93"/>
      <c r="R6" s="93"/>
      <c r="S6" s="93"/>
      <c r="T6" s="98" t="s">
        <v>524</v>
      </c>
      <c r="U6" s="99"/>
      <c r="V6" s="99"/>
      <c r="W6" s="99"/>
      <c r="X6" s="99"/>
      <c r="Y6" s="100"/>
    </row>
    <row r="7" spans="1:256" ht="1.5" customHeight="1" thickBot="1" x14ac:dyDescent="0.25">
      <c r="F7" s="82" t="s">
        <v>1</v>
      </c>
      <c r="G7" s="71" t="s">
        <v>2</v>
      </c>
      <c r="H7" s="73" t="s">
        <v>570</v>
      </c>
      <c r="I7" s="73" t="s">
        <v>571</v>
      </c>
      <c r="J7" s="73" t="s">
        <v>572</v>
      </c>
      <c r="K7" s="73" t="s">
        <v>573</v>
      </c>
      <c r="L7" s="73" t="s">
        <v>574</v>
      </c>
      <c r="M7" s="73" t="s">
        <v>575</v>
      </c>
      <c r="N7" s="73" t="s">
        <v>576</v>
      </c>
      <c r="O7" s="73" t="s">
        <v>577</v>
      </c>
      <c r="P7" s="73" t="s">
        <v>578</v>
      </c>
      <c r="Q7" s="73" t="s">
        <v>579</v>
      </c>
      <c r="R7" s="73" t="s">
        <v>580</v>
      </c>
      <c r="S7" s="73" t="s">
        <v>581</v>
      </c>
      <c r="T7" s="73" t="s">
        <v>582</v>
      </c>
      <c r="U7" s="73" t="s">
        <v>583</v>
      </c>
      <c r="V7" s="73" t="s">
        <v>584</v>
      </c>
      <c r="W7" s="73" t="s">
        <v>585</v>
      </c>
      <c r="X7" s="73" t="s">
        <v>586</v>
      </c>
      <c r="Y7" s="73" t="s">
        <v>587</v>
      </c>
    </row>
    <row r="8" spans="1:256" ht="183" customHeight="1" x14ac:dyDescent="0.2">
      <c r="F8" s="78" t="s">
        <v>1</v>
      </c>
      <c r="G8" s="72" t="s">
        <v>2</v>
      </c>
      <c r="H8" s="59" t="s">
        <v>335</v>
      </c>
      <c r="I8" s="60" t="s">
        <v>3</v>
      </c>
      <c r="J8" s="61" t="s">
        <v>4</v>
      </c>
      <c r="K8" s="62" t="s">
        <v>5</v>
      </c>
      <c r="L8" s="62" t="s">
        <v>6</v>
      </c>
      <c r="M8" s="63" t="s">
        <v>7</v>
      </c>
      <c r="N8" s="59" t="s">
        <v>595</v>
      </c>
      <c r="O8" s="60" t="s">
        <v>588</v>
      </c>
      <c r="P8" s="61" t="s">
        <v>589</v>
      </c>
      <c r="Q8" s="61" t="s">
        <v>590</v>
      </c>
      <c r="R8" s="61" t="s">
        <v>591</v>
      </c>
      <c r="S8" s="63" t="s">
        <v>7</v>
      </c>
      <c r="T8" s="59" t="s">
        <v>596</v>
      </c>
      <c r="U8" s="60" t="s">
        <v>592</v>
      </c>
      <c r="V8" s="61" t="s">
        <v>593</v>
      </c>
      <c r="W8" s="61" t="s">
        <v>597</v>
      </c>
      <c r="X8" s="61" t="s">
        <v>594</v>
      </c>
      <c r="Y8" s="56" t="s">
        <v>7</v>
      </c>
    </row>
    <row r="9" spans="1:256" ht="60" customHeight="1" x14ac:dyDescent="0.35">
      <c r="F9" s="83">
        <v>1</v>
      </c>
      <c r="G9" s="38" t="s">
        <v>11</v>
      </c>
      <c r="H9" s="33">
        <f>'ספר תקציב'!H15</f>
        <v>9390000</v>
      </c>
      <c r="I9" s="33">
        <f>'ספר תקציב'!I15</f>
        <v>0</v>
      </c>
      <c r="J9" s="33">
        <f>'ספר תקציב'!J15</f>
        <v>0</v>
      </c>
      <c r="K9" s="33">
        <f>'ספר תקציב'!K15</f>
        <v>0</v>
      </c>
      <c r="L9" s="33">
        <f>'ספר תקציב'!L15</f>
        <v>9390000</v>
      </c>
      <c r="M9" s="33">
        <f>'ספר תקציב'!M15</f>
        <v>0</v>
      </c>
      <c r="N9" s="33">
        <f>'ספר תקציב'!N15</f>
        <v>4000000</v>
      </c>
      <c r="O9" s="33">
        <f>'ספר תקציב'!O15</f>
        <v>0</v>
      </c>
      <c r="P9" s="33">
        <f>'ספר תקציב'!P15</f>
        <v>0</v>
      </c>
      <c r="Q9" s="33">
        <f>'ספר תקציב'!Q15</f>
        <v>0</v>
      </c>
      <c r="R9" s="33">
        <f>'ספר תקציב'!R15</f>
        <v>4000000</v>
      </c>
      <c r="S9" s="33">
        <f>'ספר תקציב'!S15</f>
        <v>0</v>
      </c>
      <c r="T9" s="33">
        <f>'ספר תקציב'!T15</f>
        <v>5390000</v>
      </c>
      <c r="U9" s="33">
        <f>'ספר תקציב'!U15</f>
        <v>0</v>
      </c>
      <c r="V9" s="33">
        <f>'ספר תקציב'!V15</f>
        <v>0</v>
      </c>
      <c r="W9" s="33">
        <f>'ספר תקציב'!W15</f>
        <v>0</v>
      </c>
      <c r="X9" s="33">
        <f>'ספר תקציב'!X15</f>
        <v>5390000</v>
      </c>
      <c r="Y9" s="28" t="e">
        <f>SUM(#REF!)</f>
        <v>#REF!</v>
      </c>
      <c r="AA9" s="65">
        <f>N9-O9-P9-Q9-R9</f>
        <v>0</v>
      </c>
      <c r="AB9" s="55">
        <f>T9-U9-V9-W9-X9</f>
        <v>0</v>
      </c>
    </row>
    <row r="10" spans="1:256" ht="60" customHeight="1" x14ac:dyDescent="0.35">
      <c r="F10" s="83"/>
      <c r="G10" s="38" t="s">
        <v>16</v>
      </c>
      <c r="H10" s="33">
        <f>'ספר תקציב'!H32</f>
        <v>83800000</v>
      </c>
      <c r="I10" s="33">
        <f>'ספר תקציב'!I32</f>
        <v>20800000</v>
      </c>
      <c r="J10" s="33">
        <f>'ספר תקציב'!J32</f>
        <v>39000000</v>
      </c>
      <c r="K10" s="33">
        <f>'ספר תקציב'!K32</f>
        <v>19500000</v>
      </c>
      <c r="L10" s="33">
        <f>'ספר תקציב'!L32</f>
        <v>1500000</v>
      </c>
      <c r="M10" s="33">
        <f>'ספר תקציב'!M32</f>
        <v>0</v>
      </c>
      <c r="N10" s="33">
        <f>'ספר תקציב'!N32</f>
        <v>81800000</v>
      </c>
      <c r="O10" s="33">
        <f>'ספר תקציב'!O32</f>
        <v>17300000</v>
      </c>
      <c r="P10" s="33">
        <f>'ספר תקציב'!P32</f>
        <v>37000000</v>
      </c>
      <c r="Q10" s="33">
        <f>'ספר תקציב'!Q32</f>
        <v>23000000</v>
      </c>
      <c r="R10" s="33">
        <f>'ספר תקציב'!R32</f>
        <v>4500000</v>
      </c>
      <c r="S10" s="33">
        <f>'ספר תקציב'!S32</f>
        <v>0</v>
      </c>
      <c r="T10" s="33">
        <f>'ספר תקציב'!T32</f>
        <v>2000000</v>
      </c>
      <c r="U10" s="33">
        <f>'ספר תקציב'!U32</f>
        <v>0</v>
      </c>
      <c r="V10" s="33">
        <f>'ספר תקציב'!V32</f>
        <v>2000000</v>
      </c>
      <c r="W10" s="33">
        <f>'ספר תקציב'!W32</f>
        <v>0</v>
      </c>
      <c r="X10" s="33">
        <f>'ספר תקציב'!X32</f>
        <v>0</v>
      </c>
      <c r="Y10" s="28" t="e">
        <f>SUM(#REF!)</f>
        <v>#REF!</v>
      </c>
      <c r="AA10" s="65">
        <f>N10-O10-P10-Q10-R10</f>
        <v>0</v>
      </c>
      <c r="AB10" s="55">
        <f>T10-U10-V10-W10-X10</f>
        <v>0</v>
      </c>
    </row>
    <row r="11" spans="1:256" ht="60" customHeight="1" x14ac:dyDescent="0.35">
      <c r="A11" s="4"/>
      <c r="B11" s="38"/>
      <c r="C11" s="33"/>
      <c r="D11" s="27"/>
      <c r="E11" s="2"/>
      <c r="F11" s="83"/>
      <c r="G11" s="38" t="s">
        <v>18</v>
      </c>
      <c r="H11" s="33">
        <f>'ספר תקציב'!H39</f>
        <v>22256000</v>
      </c>
      <c r="I11" s="33">
        <f>'ספר תקציב'!I39</f>
        <v>5000000</v>
      </c>
      <c r="J11" s="33">
        <f>'ספר תקציב'!J39</f>
        <v>15256000</v>
      </c>
      <c r="K11" s="33">
        <f>'ספר תקציב'!K39</f>
        <v>0</v>
      </c>
      <c r="L11" s="33">
        <f>'ספר תקציב'!L39</f>
        <v>2000000</v>
      </c>
      <c r="M11" s="33">
        <f>'ספר תקציב'!M39</f>
        <v>0</v>
      </c>
      <c r="N11" s="33">
        <f>'ספר תקציב'!N39</f>
        <v>22256000</v>
      </c>
      <c r="O11" s="33">
        <f>'ספר תקציב'!O39</f>
        <v>5000000</v>
      </c>
      <c r="P11" s="33">
        <f>'ספר תקציב'!P39</f>
        <v>15256000</v>
      </c>
      <c r="Q11" s="33">
        <f>'ספר תקציב'!Q39</f>
        <v>0</v>
      </c>
      <c r="R11" s="33">
        <f>'ספר תקציב'!R39</f>
        <v>2000000</v>
      </c>
      <c r="S11" s="33">
        <f>'ספר תקציב'!S39</f>
        <v>0</v>
      </c>
      <c r="T11" s="33">
        <f>'ספר תקציב'!T39</f>
        <v>0</v>
      </c>
      <c r="U11" s="33">
        <f>'ספר תקציב'!U39</f>
        <v>0</v>
      </c>
      <c r="V11" s="33">
        <f>'ספר תקציב'!V39</f>
        <v>0</v>
      </c>
      <c r="W11" s="33">
        <f>'ספר תקציב'!W39</f>
        <v>0</v>
      </c>
      <c r="X11" s="33">
        <f>'ספר תקציב'!X39</f>
        <v>0</v>
      </c>
      <c r="Y11" s="28" t="e">
        <f>SUM(#REF!)</f>
        <v>#REF!</v>
      </c>
      <c r="Z11" s="51"/>
      <c r="AA11" s="65">
        <f>N11-O11-P11-Q11-R11</f>
        <v>0</v>
      </c>
      <c r="AB11" s="55">
        <f>T11-U11-V11-W11-X11</f>
        <v>0</v>
      </c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2"/>
      <c r="AN11" s="53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2"/>
      <c r="BG11" s="53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2"/>
      <c r="BZ11" s="53"/>
      <c r="CA11" s="51"/>
      <c r="CB11" s="49"/>
      <c r="CC11" s="2"/>
      <c r="CD11" s="2"/>
      <c r="CE11" s="2"/>
      <c r="CF11" s="28"/>
      <c r="CG11" s="33"/>
      <c r="CH11" s="27"/>
      <c r="CI11" s="2"/>
      <c r="CJ11" s="2"/>
      <c r="CK11" s="2"/>
      <c r="CL11" s="28"/>
      <c r="CM11" s="33"/>
      <c r="CN11" s="27"/>
      <c r="CO11" s="2"/>
      <c r="CP11" s="2"/>
      <c r="CQ11" s="2"/>
      <c r="CR11" s="4"/>
      <c r="CS11" s="38"/>
      <c r="CT11" s="33"/>
      <c r="CU11" s="27"/>
      <c r="CV11" s="2"/>
      <c r="CW11" s="2"/>
      <c r="CX11" s="2"/>
      <c r="CY11" s="28"/>
      <c r="CZ11" s="33"/>
      <c r="DA11" s="27"/>
      <c r="DB11" s="2"/>
      <c r="DC11" s="2"/>
      <c r="DD11" s="2"/>
      <c r="DE11" s="28"/>
      <c r="DF11" s="33"/>
      <c r="DG11" s="27"/>
      <c r="DH11" s="2"/>
      <c r="DI11" s="2"/>
      <c r="DJ11" s="2"/>
      <c r="DK11" s="4"/>
      <c r="DL11" s="38"/>
      <c r="DM11" s="33"/>
      <c r="DN11" s="27"/>
      <c r="DO11" s="2"/>
      <c r="DP11" s="2"/>
      <c r="DQ11" s="2"/>
      <c r="DR11" s="28"/>
      <c r="DS11" s="33"/>
      <c r="DT11" s="27"/>
      <c r="DU11" s="2"/>
      <c r="DV11" s="2"/>
      <c r="DW11" s="2"/>
      <c r="DX11" s="28"/>
      <c r="DY11" s="33"/>
      <c r="DZ11" s="27"/>
      <c r="EA11" s="2"/>
      <c r="EB11" s="2"/>
      <c r="EC11" s="2"/>
      <c r="ED11" s="4"/>
      <c r="EE11" s="38"/>
      <c r="EF11" s="33"/>
      <c r="EG11" s="27"/>
      <c r="EH11" s="2"/>
      <c r="EI11" s="2"/>
      <c r="EJ11" s="2"/>
      <c r="EK11" s="28"/>
      <c r="EL11" s="33"/>
      <c r="EM11" s="27"/>
      <c r="EN11" s="2"/>
      <c r="EO11" s="2"/>
      <c r="EP11" s="2"/>
      <c r="EQ11" s="28"/>
      <c r="ER11" s="33"/>
      <c r="ES11" s="27"/>
      <c r="ET11" s="2"/>
      <c r="EU11" s="2"/>
      <c r="EV11" s="2"/>
      <c r="EW11" s="4"/>
      <c r="EX11" s="38"/>
      <c r="EY11" s="33"/>
      <c r="EZ11" s="27"/>
      <c r="FA11" s="2"/>
      <c r="FB11" s="2"/>
      <c r="FC11" s="2"/>
      <c r="FD11" s="28"/>
      <c r="FE11" s="33"/>
      <c r="FF11" s="27"/>
      <c r="FG11" s="2"/>
      <c r="FH11" s="2"/>
      <c r="FI11" s="2"/>
      <c r="FJ11" s="28"/>
      <c r="FK11" s="33"/>
      <c r="FL11" s="27"/>
      <c r="FM11" s="2"/>
      <c r="FN11" s="2"/>
      <c r="FO11" s="2"/>
      <c r="FP11" s="4"/>
      <c r="FQ11" s="38"/>
      <c r="FR11" s="33"/>
      <c r="FS11" s="27"/>
      <c r="FT11" s="2"/>
      <c r="FU11" s="2"/>
      <c r="FV11" s="2"/>
      <c r="FW11" s="28"/>
      <c r="FX11" s="33"/>
      <c r="FY11" s="27"/>
      <c r="FZ11" s="2"/>
      <c r="GA11" s="2"/>
      <c r="GB11" s="2"/>
      <c r="GC11" s="28"/>
      <c r="GD11" s="33"/>
      <c r="GE11" s="27"/>
      <c r="GF11" s="2"/>
      <c r="GG11" s="2"/>
      <c r="GH11" s="2"/>
      <c r="GI11" s="4"/>
      <c r="GJ11" s="38"/>
      <c r="GK11" s="33"/>
      <c r="GL11" s="27"/>
      <c r="GM11" s="2"/>
      <c r="GN11" s="2"/>
      <c r="GO11" s="2"/>
      <c r="GP11" s="28"/>
      <c r="GQ11" s="33"/>
      <c r="GR11" s="27"/>
      <c r="GS11" s="2"/>
      <c r="GT11" s="2"/>
      <c r="GU11" s="2"/>
      <c r="GV11" s="28"/>
      <c r="GW11" s="33"/>
      <c r="GX11" s="27"/>
      <c r="GY11" s="2"/>
      <c r="GZ11" s="2"/>
      <c r="HA11" s="2"/>
      <c r="HB11" s="4"/>
      <c r="HC11" s="38"/>
      <c r="HD11" s="33"/>
      <c r="HE11" s="27"/>
      <c r="HF11" s="2"/>
      <c r="HG11" s="2"/>
      <c r="HH11" s="2"/>
      <c r="HI11" s="28"/>
      <c r="HJ11" s="33"/>
      <c r="HK11" s="27"/>
      <c r="HL11" s="2"/>
      <c r="HM11" s="2"/>
      <c r="HN11" s="2"/>
      <c r="HO11" s="28"/>
      <c r="HP11" s="33"/>
      <c r="HQ11" s="27"/>
      <c r="HR11" s="2"/>
      <c r="HS11" s="2"/>
      <c r="HT11" s="2"/>
      <c r="HU11" s="4"/>
      <c r="HV11" s="38"/>
      <c r="HW11" s="33"/>
      <c r="HX11" s="27"/>
      <c r="HY11" s="2"/>
      <c r="HZ11" s="2"/>
      <c r="IA11" s="2"/>
      <c r="IB11" s="28"/>
      <c r="IC11" s="33"/>
      <c r="ID11" s="27"/>
      <c r="IE11" s="2"/>
      <c r="IF11" s="2"/>
      <c r="IG11" s="2"/>
      <c r="IH11" s="28"/>
      <c r="II11" s="33"/>
      <c r="IJ11" s="27"/>
      <c r="IK11" s="2"/>
      <c r="IL11" s="2"/>
      <c r="IM11" s="2"/>
      <c r="IN11" s="4"/>
      <c r="IO11" s="38"/>
      <c r="IP11" s="33"/>
      <c r="IQ11" s="27"/>
      <c r="IR11" s="2"/>
      <c r="IS11" s="2"/>
      <c r="IT11" s="2"/>
      <c r="IU11" s="28"/>
      <c r="IV11" s="33"/>
    </row>
    <row r="12" spans="1:256" ht="60" customHeight="1" x14ac:dyDescent="0.35">
      <c r="F12" s="83"/>
      <c r="G12" s="38" t="s">
        <v>24</v>
      </c>
      <c r="H12" s="33">
        <f>'ספר תקציב'!H81</f>
        <v>112490000</v>
      </c>
      <c r="I12" s="33">
        <f>'ספר תקציב'!I81</f>
        <v>7680000</v>
      </c>
      <c r="J12" s="33">
        <f>'ספר תקציב'!J81</f>
        <v>14400000</v>
      </c>
      <c r="K12" s="33">
        <f>'ספר תקציב'!K81</f>
        <v>82490000</v>
      </c>
      <c r="L12" s="33">
        <f>'ספר תקציב'!L81</f>
        <v>6920000</v>
      </c>
      <c r="M12" s="33">
        <f>'ספר תקציב'!M81</f>
        <v>0</v>
      </c>
      <c r="N12" s="33">
        <f>'ספר תקציב'!N81</f>
        <v>39790000</v>
      </c>
      <c r="O12" s="33">
        <f>'ספר תקציב'!O81</f>
        <v>1480000</v>
      </c>
      <c r="P12" s="33">
        <f>'ספר תקציב'!P81</f>
        <v>3500000</v>
      </c>
      <c r="Q12" s="33">
        <f>'ספר תקציב'!Q81</f>
        <v>28040000</v>
      </c>
      <c r="R12" s="33">
        <f>'ספר תקציב'!R81</f>
        <v>6770000</v>
      </c>
      <c r="S12" s="33">
        <f>'ספר תקציב'!S81</f>
        <v>0</v>
      </c>
      <c r="T12" s="33">
        <f>'ספר תקציב'!T81</f>
        <v>72700000</v>
      </c>
      <c r="U12" s="33">
        <f>'ספר תקציב'!U81</f>
        <v>6200000</v>
      </c>
      <c r="V12" s="33">
        <f>'ספר תקציב'!V81</f>
        <v>13350000</v>
      </c>
      <c r="W12" s="33">
        <f>'ספר תקציב'!W81</f>
        <v>52300000</v>
      </c>
      <c r="X12" s="33">
        <f>'ספר תקציב'!X81</f>
        <v>850000</v>
      </c>
      <c r="Y12" s="28" t="e">
        <f>SUM(#REF!)</f>
        <v>#REF!</v>
      </c>
      <c r="AA12" s="65">
        <f t="shared" ref="AA12:AA18" si="0">N12-O12-P12-Q12-R12</f>
        <v>0</v>
      </c>
      <c r="AB12" s="55">
        <f t="shared" ref="AB12:AB18" si="1">T12-U12-V12-W12-X12</f>
        <v>0</v>
      </c>
    </row>
    <row r="13" spans="1:256" s="17" customFormat="1" ht="60" customHeight="1" x14ac:dyDescent="0.35">
      <c r="F13" s="83"/>
      <c r="G13" s="38" t="s">
        <v>28</v>
      </c>
      <c r="H13" s="33">
        <f>'ספר תקציב'!H92</f>
        <v>13150000</v>
      </c>
      <c r="I13" s="33">
        <f>'ספר תקציב'!I92</f>
        <v>0</v>
      </c>
      <c r="J13" s="33">
        <f>'ספר תקציב'!J92</f>
        <v>4000000</v>
      </c>
      <c r="K13" s="33">
        <f>'ספר תקציב'!K92</f>
        <v>8500000</v>
      </c>
      <c r="L13" s="33">
        <f>'ספר תקציב'!L92</f>
        <v>650000</v>
      </c>
      <c r="M13" s="33">
        <f>'ספר תקציב'!M92</f>
        <v>0</v>
      </c>
      <c r="N13" s="33">
        <f>'ספר תקציב'!N92</f>
        <v>2850000</v>
      </c>
      <c r="O13" s="33">
        <f>'ספר תקציב'!O92</f>
        <v>0</v>
      </c>
      <c r="P13" s="33">
        <f>'ספר תקציב'!P92</f>
        <v>0</v>
      </c>
      <c r="Q13" s="33">
        <f>'ספר תקציב'!Q92</f>
        <v>2200000</v>
      </c>
      <c r="R13" s="33">
        <f>'ספר תקציב'!R92</f>
        <v>650000</v>
      </c>
      <c r="S13" s="33">
        <f>'ספר תקציב'!S92</f>
        <v>0</v>
      </c>
      <c r="T13" s="33">
        <f>'ספר תקציב'!T92</f>
        <v>10300000</v>
      </c>
      <c r="U13" s="33">
        <f>'ספר תקציב'!U92</f>
        <v>0</v>
      </c>
      <c r="V13" s="33">
        <f>'ספר תקציב'!V92</f>
        <v>4000000</v>
      </c>
      <c r="W13" s="33">
        <f>'ספר תקציב'!W92</f>
        <v>6300000</v>
      </c>
      <c r="X13" s="33">
        <f>'ספר תקציב'!X92</f>
        <v>0</v>
      </c>
      <c r="Y13" s="28" t="e">
        <f>SUM(#REF!)</f>
        <v>#REF!</v>
      </c>
      <c r="AA13" s="65">
        <f t="shared" si="0"/>
        <v>0</v>
      </c>
      <c r="AB13" s="55">
        <f t="shared" si="1"/>
        <v>0</v>
      </c>
    </row>
    <row r="14" spans="1:256" ht="60" customHeight="1" x14ac:dyDescent="0.35">
      <c r="F14" s="83"/>
      <c r="G14" s="38" t="s">
        <v>31</v>
      </c>
      <c r="H14" s="33">
        <f>'ספר תקציב'!H102</f>
        <v>47600000</v>
      </c>
      <c r="I14" s="33">
        <f>'ספר תקציב'!I102</f>
        <v>29300000</v>
      </c>
      <c r="J14" s="33">
        <f>'ספר תקציב'!J102</f>
        <v>4450000</v>
      </c>
      <c r="K14" s="33">
        <f>'ספר תקציב'!K102</f>
        <v>0</v>
      </c>
      <c r="L14" s="33">
        <f>'ספר תקציב'!L102</f>
        <v>13850000</v>
      </c>
      <c r="M14" s="33">
        <f>'ספר תקציב'!M102</f>
        <v>0</v>
      </c>
      <c r="N14" s="33">
        <f>'ספר תקציב'!N102</f>
        <v>41600000</v>
      </c>
      <c r="O14" s="33">
        <f>'ספר תקציב'!O102</f>
        <v>29300000</v>
      </c>
      <c r="P14" s="33">
        <f>'ספר תקציב'!P102</f>
        <v>4450000</v>
      </c>
      <c r="Q14" s="33">
        <f>'ספר תקציב'!Q102</f>
        <v>0</v>
      </c>
      <c r="R14" s="33">
        <f>'ספר תקציב'!R102</f>
        <v>7850000</v>
      </c>
      <c r="S14" s="33">
        <f>'ספר תקציב'!S102</f>
        <v>0</v>
      </c>
      <c r="T14" s="33">
        <f>'ספר תקציב'!T102</f>
        <v>6000000</v>
      </c>
      <c r="U14" s="33">
        <f>'ספר תקציב'!U102</f>
        <v>0</v>
      </c>
      <c r="V14" s="33">
        <f>'ספר תקציב'!V102</f>
        <v>0</v>
      </c>
      <c r="W14" s="33">
        <f>'ספר תקציב'!W102</f>
        <v>0</v>
      </c>
      <c r="X14" s="33">
        <f>'ספר תקציב'!X102</f>
        <v>6000000</v>
      </c>
      <c r="Y14" s="28" t="e">
        <f>SUM(#REF!)</f>
        <v>#REF!</v>
      </c>
      <c r="AA14" s="65">
        <f t="shared" si="0"/>
        <v>0</v>
      </c>
      <c r="AB14" s="55">
        <f t="shared" si="1"/>
        <v>0</v>
      </c>
    </row>
    <row r="15" spans="1:256" ht="60" customHeight="1" x14ac:dyDescent="0.35">
      <c r="F15" s="83">
        <v>2</v>
      </c>
      <c r="G15" s="38" t="s">
        <v>32</v>
      </c>
      <c r="H15" s="33">
        <f>H14+H13+H12+H11+H10</f>
        <v>279296000</v>
      </c>
      <c r="I15" s="33">
        <f t="shared" ref="I15:X15" si="2">I14+I13+I12+I11+I10</f>
        <v>62780000</v>
      </c>
      <c r="J15" s="33">
        <f t="shared" si="2"/>
        <v>77106000</v>
      </c>
      <c r="K15" s="33">
        <f t="shared" si="2"/>
        <v>110490000</v>
      </c>
      <c r="L15" s="33">
        <f t="shared" si="2"/>
        <v>24920000</v>
      </c>
      <c r="M15" s="33">
        <f t="shared" si="2"/>
        <v>0</v>
      </c>
      <c r="N15" s="33">
        <f t="shared" si="2"/>
        <v>188296000</v>
      </c>
      <c r="O15" s="33">
        <f t="shared" si="2"/>
        <v>53080000</v>
      </c>
      <c r="P15" s="33">
        <f t="shared" si="2"/>
        <v>60206000</v>
      </c>
      <c r="Q15" s="33">
        <f t="shared" si="2"/>
        <v>53240000</v>
      </c>
      <c r="R15" s="33">
        <f t="shared" si="2"/>
        <v>21770000</v>
      </c>
      <c r="S15" s="33">
        <f t="shared" si="2"/>
        <v>0</v>
      </c>
      <c r="T15" s="33">
        <f t="shared" si="2"/>
        <v>91000000</v>
      </c>
      <c r="U15" s="33">
        <f t="shared" si="2"/>
        <v>6200000</v>
      </c>
      <c r="V15" s="33">
        <f t="shared" si="2"/>
        <v>19350000</v>
      </c>
      <c r="W15" s="33">
        <f t="shared" si="2"/>
        <v>58600000</v>
      </c>
      <c r="X15" s="33">
        <f t="shared" si="2"/>
        <v>6850000</v>
      </c>
      <c r="Y15" s="28" t="e">
        <f>Y14+Y13+Y12+Y11+Y10</f>
        <v>#REF!</v>
      </c>
      <c r="AA15" s="65">
        <f t="shared" si="0"/>
        <v>0</v>
      </c>
      <c r="AB15" s="55">
        <f t="shared" si="1"/>
        <v>0</v>
      </c>
      <c r="AC15" s="67"/>
      <c r="AD15" s="67"/>
      <c r="AE15" s="67"/>
      <c r="AF15" s="67"/>
    </row>
    <row r="16" spans="1:256" ht="60" customHeight="1" x14ac:dyDescent="0.35">
      <c r="F16" s="83"/>
      <c r="G16" s="38" t="s">
        <v>39</v>
      </c>
      <c r="H16" s="33">
        <f>'ספר תקציב'!H111</f>
        <v>9900000</v>
      </c>
      <c r="I16" s="33">
        <f>'ספר תקציב'!I111</f>
        <v>0</v>
      </c>
      <c r="J16" s="33">
        <f>'ספר תקציב'!J111</f>
        <v>0</v>
      </c>
      <c r="K16" s="33">
        <f>'ספר תקציב'!K111</f>
        <v>0</v>
      </c>
      <c r="L16" s="33">
        <f>'ספר תקציב'!L111</f>
        <v>9900000</v>
      </c>
      <c r="M16" s="33">
        <f>'ספר תקציב'!M111</f>
        <v>0</v>
      </c>
      <c r="N16" s="33">
        <f>'ספר תקציב'!N111</f>
        <v>5900000</v>
      </c>
      <c r="O16" s="33">
        <f>'ספר תקציב'!O111</f>
        <v>0</v>
      </c>
      <c r="P16" s="33">
        <f>'ספר תקציב'!P111</f>
        <v>0</v>
      </c>
      <c r="Q16" s="33">
        <f>'ספר תקציב'!Q111</f>
        <v>0</v>
      </c>
      <c r="R16" s="33">
        <f>'ספר תקציב'!R111</f>
        <v>5900000</v>
      </c>
      <c r="S16" s="33">
        <f>'ספר תקציב'!S111</f>
        <v>0</v>
      </c>
      <c r="T16" s="33">
        <f>'ספר תקציב'!T111</f>
        <v>4000000</v>
      </c>
      <c r="U16" s="33">
        <f>'ספר תקציב'!U111</f>
        <v>0</v>
      </c>
      <c r="V16" s="33">
        <f>'ספר תקציב'!V111</f>
        <v>0</v>
      </c>
      <c r="W16" s="33">
        <f>'ספר תקציב'!W111</f>
        <v>0</v>
      </c>
      <c r="X16" s="33">
        <f>'ספר תקציב'!X111</f>
        <v>4000000</v>
      </c>
      <c r="Y16" s="28" t="e">
        <f>SUM(#REF!)</f>
        <v>#REF!</v>
      </c>
      <c r="AA16" s="65">
        <f t="shared" si="0"/>
        <v>0</v>
      </c>
      <c r="AB16" s="55">
        <f t="shared" si="1"/>
        <v>0</v>
      </c>
    </row>
    <row r="17" spans="6:32" ht="60" customHeight="1" x14ac:dyDescent="0.35">
      <c r="F17" s="83"/>
      <c r="G17" s="38" t="s">
        <v>45</v>
      </c>
      <c r="H17" s="33">
        <f>'ספר תקציב'!H126</f>
        <v>6220000</v>
      </c>
      <c r="I17" s="33">
        <f>'ספר תקציב'!I126</f>
        <v>0</v>
      </c>
      <c r="J17" s="33">
        <f>'ספר תקציב'!J126</f>
        <v>0</v>
      </c>
      <c r="K17" s="33">
        <f>'ספר תקציב'!K126</f>
        <v>0</v>
      </c>
      <c r="L17" s="33">
        <f>'ספר תקציב'!L126</f>
        <v>6220000</v>
      </c>
      <c r="M17" s="33">
        <f>'ספר תקציב'!M126</f>
        <v>0</v>
      </c>
      <c r="N17" s="33">
        <f>'ספר תקציב'!N126</f>
        <v>3320000</v>
      </c>
      <c r="O17" s="33">
        <f>'ספר תקציב'!O126</f>
        <v>0</v>
      </c>
      <c r="P17" s="33">
        <f>'ספר תקציב'!P126</f>
        <v>0</v>
      </c>
      <c r="Q17" s="33">
        <f>'ספר תקציב'!Q126</f>
        <v>0</v>
      </c>
      <c r="R17" s="33">
        <f>'ספר תקציב'!R126</f>
        <v>3320000</v>
      </c>
      <c r="S17" s="33">
        <f>'ספר תקציב'!S126</f>
        <v>0</v>
      </c>
      <c r="T17" s="33">
        <f>'ספר תקציב'!T126</f>
        <v>2900000</v>
      </c>
      <c r="U17" s="33">
        <f>'ספר תקציב'!U126</f>
        <v>0</v>
      </c>
      <c r="V17" s="33">
        <f>'ספר תקציב'!V126</f>
        <v>0</v>
      </c>
      <c r="W17" s="33">
        <f>'ספר תקציב'!W126</f>
        <v>0</v>
      </c>
      <c r="X17" s="33">
        <f>'ספר תקציב'!X126</f>
        <v>2900000</v>
      </c>
      <c r="Y17" s="28" t="e">
        <f>SUM(#REF!)</f>
        <v>#REF!</v>
      </c>
      <c r="AA17" s="65">
        <f t="shared" si="0"/>
        <v>0</v>
      </c>
      <c r="AB17" s="55">
        <f t="shared" si="1"/>
        <v>0</v>
      </c>
    </row>
    <row r="18" spans="6:32" ht="60" customHeight="1" x14ac:dyDescent="0.35">
      <c r="F18" s="83"/>
      <c r="G18" s="38" t="s">
        <v>56</v>
      </c>
      <c r="H18" s="33">
        <f>'ספר תקציב'!H136</f>
        <v>11750000</v>
      </c>
      <c r="I18" s="33">
        <f>'ספר תקציב'!I136</f>
        <v>1500000</v>
      </c>
      <c r="J18" s="33">
        <f>'ספר תקציב'!J136</f>
        <v>0</v>
      </c>
      <c r="K18" s="33">
        <f>'ספר תקציב'!K136</f>
        <v>0</v>
      </c>
      <c r="L18" s="33">
        <f>'ספר תקציב'!L136</f>
        <v>10250000</v>
      </c>
      <c r="M18" s="33">
        <f>'ספר תקציב'!M136</f>
        <v>0</v>
      </c>
      <c r="N18" s="33">
        <f>'ספר תקציב'!N136</f>
        <v>7750000</v>
      </c>
      <c r="O18" s="33">
        <f>'ספר תקציב'!O136</f>
        <v>600000</v>
      </c>
      <c r="P18" s="33">
        <f>'ספר תקציב'!P136</f>
        <v>0</v>
      </c>
      <c r="Q18" s="33">
        <f>'ספר תקציב'!Q136</f>
        <v>0</v>
      </c>
      <c r="R18" s="33">
        <f>'ספר תקציב'!R136</f>
        <v>7150000</v>
      </c>
      <c r="S18" s="33">
        <f>'ספר תקציב'!S136</f>
        <v>0</v>
      </c>
      <c r="T18" s="33">
        <f>'ספר תקציב'!T136</f>
        <v>4000000</v>
      </c>
      <c r="U18" s="33">
        <f>'ספר תקציב'!U136</f>
        <v>900000</v>
      </c>
      <c r="V18" s="33">
        <f>'ספר תקציב'!V136</f>
        <v>0</v>
      </c>
      <c r="W18" s="33">
        <f>'ספר תקציב'!W136</f>
        <v>0</v>
      </c>
      <c r="X18" s="33">
        <f>'ספר תקציב'!X136</f>
        <v>3100000</v>
      </c>
      <c r="Y18" s="28" t="e">
        <f>SUM(#REF!)</f>
        <v>#REF!</v>
      </c>
      <c r="AA18" s="65">
        <f t="shared" si="0"/>
        <v>0</v>
      </c>
      <c r="AB18" s="55">
        <f t="shared" si="1"/>
        <v>0</v>
      </c>
    </row>
    <row r="19" spans="6:32" ht="60" customHeight="1" x14ac:dyDescent="0.35">
      <c r="F19" s="83"/>
      <c r="G19" s="38" t="s">
        <v>61</v>
      </c>
      <c r="H19" s="33">
        <f>'ספר תקציב'!H145</f>
        <v>2900000</v>
      </c>
      <c r="I19" s="33">
        <f>'ספר תקציב'!I145</f>
        <v>0</v>
      </c>
      <c r="J19" s="33">
        <f>'ספר תקציב'!J145</f>
        <v>0</v>
      </c>
      <c r="K19" s="33">
        <f>'ספר תקציב'!K145</f>
        <v>0</v>
      </c>
      <c r="L19" s="33">
        <f>'ספר תקציב'!L145</f>
        <v>2900000</v>
      </c>
      <c r="M19" s="33">
        <f>'ספר תקציב'!M145</f>
        <v>0</v>
      </c>
      <c r="N19" s="33">
        <f>'ספר תקציב'!N145</f>
        <v>2700000</v>
      </c>
      <c r="O19" s="33">
        <f>'ספר תקציב'!O145</f>
        <v>0</v>
      </c>
      <c r="P19" s="33">
        <f>'ספר תקציב'!P145</f>
        <v>0</v>
      </c>
      <c r="Q19" s="33">
        <f>'ספר תקציב'!Q145</f>
        <v>0</v>
      </c>
      <c r="R19" s="33">
        <f>'ספר תקציב'!R145</f>
        <v>2700000</v>
      </c>
      <c r="S19" s="33">
        <f>'ספר תקציב'!S145</f>
        <v>0</v>
      </c>
      <c r="T19" s="33">
        <f>'ספר תקציב'!T145</f>
        <v>200000</v>
      </c>
      <c r="U19" s="33">
        <f>'ספר תקציב'!U145</f>
        <v>0</v>
      </c>
      <c r="V19" s="33">
        <f>'ספר תקציב'!V145</f>
        <v>0</v>
      </c>
      <c r="W19" s="33">
        <f>'ספר תקציב'!W145</f>
        <v>0</v>
      </c>
      <c r="X19" s="33">
        <f>'ספר תקציב'!X145</f>
        <v>200000</v>
      </c>
      <c r="Y19" s="28" t="e">
        <f>SUM(#REF!)</f>
        <v>#REF!</v>
      </c>
      <c r="AA19" s="65">
        <f t="shared" ref="AA19:AA26" si="3">N19-O19-P19-Q19-R19</f>
        <v>0</v>
      </c>
      <c r="AB19" s="55">
        <f t="shared" ref="AB19:AB26" si="4">T19-U19-V19-W19-X19</f>
        <v>0</v>
      </c>
    </row>
    <row r="20" spans="6:32" ht="60" customHeight="1" x14ac:dyDescent="0.35">
      <c r="F20" s="83"/>
      <c r="G20" s="38" t="s">
        <v>63</v>
      </c>
      <c r="H20" s="33">
        <f>'ספר תקציב'!H148</f>
        <v>300000</v>
      </c>
      <c r="I20" s="33">
        <f>'ספר תקציב'!I148</f>
        <v>240000</v>
      </c>
      <c r="J20" s="33">
        <f>'ספר תקציב'!J148</f>
        <v>0</v>
      </c>
      <c r="K20" s="33">
        <f>'ספר תקציב'!K148</f>
        <v>0</v>
      </c>
      <c r="L20" s="33">
        <f>'ספר תקציב'!L148</f>
        <v>60000</v>
      </c>
      <c r="M20" s="33">
        <f>'ספר תקציב'!M148</f>
        <v>0</v>
      </c>
      <c r="N20" s="33">
        <f>'ספר תקציב'!N148</f>
        <v>300000</v>
      </c>
      <c r="O20" s="33">
        <f>'ספר תקציב'!O148</f>
        <v>240000</v>
      </c>
      <c r="P20" s="33">
        <f>'ספר תקציב'!P148</f>
        <v>0</v>
      </c>
      <c r="Q20" s="33">
        <f>'ספר תקציב'!Q148</f>
        <v>0</v>
      </c>
      <c r="R20" s="33">
        <f>'ספר תקציב'!R148</f>
        <v>60000</v>
      </c>
      <c r="S20" s="33">
        <f>'ספר תקציב'!S148</f>
        <v>0</v>
      </c>
      <c r="T20" s="33">
        <f>'ספר תקציב'!T148</f>
        <v>0</v>
      </c>
      <c r="U20" s="33">
        <f>'ספר תקציב'!U148</f>
        <v>0</v>
      </c>
      <c r="V20" s="33">
        <f>'ספר תקציב'!V148</f>
        <v>0</v>
      </c>
      <c r="W20" s="33">
        <f>'ספר תקציב'!W148</f>
        <v>0</v>
      </c>
      <c r="X20" s="33">
        <f>'ספר תקציב'!X148</f>
        <v>0</v>
      </c>
      <c r="Y20" s="28" t="e">
        <f>SUM(#REF!)</f>
        <v>#REF!</v>
      </c>
      <c r="AA20" s="65">
        <f t="shared" si="3"/>
        <v>0</v>
      </c>
      <c r="AB20" s="55">
        <f t="shared" si="4"/>
        <v>0</v>
      </c>
    </row>
    <row r="21" spans="6:32" ht="60" customHeight="1" x14ac:dyDescent="0.35">
      <c r="F21" s="83"/>
      <c r="G21" s="38" t="s">
        <v>67</v>
      </c>
      <c r="H21" s="33">
        <f>'ספר תקציב'!H153</f>
        <v>2070000</v>
      </c>
      <c r="I21" s="33">
        <f>'ספר תקציב'!I153</f>
        <v>1600000</v>
      </c>
      <c r="J21" s="33">
        <f>'ספר תקציב'!J153</f>
        <v>0</v>
      </c>
      <c r="K21" s="33">
        <f>'ספר תקציב'!K153</f>
        <v>0</v>
      </c>
      <c r="L21" s="33">
        <f>'ספר תקציב'!L153</f>
        <v>470000</v>
      </c>
      <c r="M21" s="33">
        <f>'ספר תקציב'!M153</f>
        <v>0</v>
      </c>
      <c r="N21" s="33">
        <f>'ספר תקציב'!N153</f>
        <v>2020000</v>
      </c>
      <c r="O21" s="33">
        <f>'ספר תקציב'!O153</f>
        <v>1625000</v>
      </c>
      <c r="P21" s="33">
        <f>'ספר תקציב'!P153</f>
        <v>0</v>
      </c>
      <c r="Q21" s="33">
        <f>'ספר תקציב'!Q153</f>
        <v>0</v>
      </c>
      <c r="R21" s="33">
        <f>'ספר תקציב'!R153</f>
        <v>395000</v>
      </c>
      <c r="S21" s="33">
        <f>'ספר תקציב'!S153</f>
        <v>0</v>
      </c>
      <c r="T21" s="33">
        <f>'ספר תקציב'!T153</f>
        <v>50000</v>
      </c>
      <c r="U21" s="33">
        <f>'ספר תקציב'!U153</f>
        <v>25000</v>
      </c>
      <c r="V21" s="33">
        <f>'ספר תקציב'!V153</f>
        <v>0</v>
      </c>
      <c r="W21" s="33">
        <f>'ספר תקציב'!W153</f>
        <v>0</v>
      </c>
      <c r="X21" s="33">
        <f>'ספר תקציב'!X153</f>
        <v>25000</v>
      </c>
      <c r="Y21" s="28" t="e">
        <f>SUM(#REF!)</f>
        <v>#REF!</v>
      </c>
      <c r="AA21" s="65">
        <f t="shared" si="3"/>
        <v>0</v>
      </c>
      <c r="AB21" s="55">
        <f t="shared" si="4"/>
        <v>0</v>
      </c>
    </row>
    <row r="22" spans="6:32" ht="60" customHeight="1" x14ac:dyDescent="0.35">
      <c r="F22" s="83"/>
      <c r="G22" s="38" t="s">
        <v>72</v>
      </c>
      <c r="H22" s="33">
        <f>'ספר תקציב'!H160</f>
        <v>4560000</v>
      </c>
      <c r="I22" s="33">
        <f>'ספר תקציב'!I160</f>
        <v>3227000</v>
      </c>
      <c r="J22" s="33">
        <f>'ספר תקציב'!J160</f>
        <v>0</v>
      </c>
      <c r="K22" s="33">
        <f>'ספר תקציב'!K160</f>
        <v>0</v>
      </c>
      <c r="L22" s="33">
        <f>'ספר תקציב'!L160</f>
        <v>1333000</v>
      </c>
      <c r="M22" s="33">
        <f>'ספר תקציב'!M160</f>
        <v>0</v>
      </c>
      <c r="N22" s="33">
        <f>'ספר תקציב'!N160</f>
        <v>3700000</v>
      </c>
      <c r="O22" s="33">
        <f>'ספר תקציב'!O160</f>
        <v>3200000</v>
      </c>
      <c r="P22" s="33">
        <f>'ספר תקציב'!P160</f>
        <v>0</v>
      </c>
      <c r="Q22" s="33">
        <f>'ספר תקציב'!Q160</f>
        <v>0</v>
      </c>
      <c r="R22" s="33">
        <f>'ספר תקציב'!R160</f>
        <v>500000</v>
      </c>
      <c r="S22" s="33">
        <f>'ספר תקציב'!S160</f>
        <v>0</v>
      </c>
      <c r="T22" s="33">
        <f>'ספר תקציב'!T160</f>
        <v>860000</v>
      </c>
      <c r="U22" s="33">
        <f>'ספר תקציב'!U160</f>
        <v>27000</v>
      </c>
      <c r="V22" s="33">
        <f>'ספר תקציב'!V160</f>
        <v>0</v>
      </c>
      <c r="W22" s="33">
        <f>'ספר תקציב'!W160</f>
        <v>0</v>
      </c>
      <c r="X22" s="33">
        <f>'ספר תקציב'!X160</f>
        <v>833000</v>
      </c>
      <c r="Y22" s="28" t="e">
        <f>SUM(#REF!)</f>
        <v>#REF!</v>
      </c>
      <c r="AA22" s="65">
        <f t="shared" si="3"/>
        <v>0</v>
      </c>
      <c r="AB22" s="55">
        <f t="shared" si="4"/>
        <v>0</v>
      </c>
    </row>
    <row r="23" spans="6:32" ht="60" customHeight="1" x14ac:dyDescent="0.35">
      <c r="F23" s="84"/>
      <c r="G23" s="38" t="s">
        <v>397</v>
      </c>
      <c r="H23" s="33">
        <f>'ספר תקציב'!H179</f>
        <v>11550000</v>
      </c>
      <c r="I23" s="33">
        <f>'ספר תקציב'!I179</f>
        <v>2650000</v>
      </c>
      <c r="J23" s="33">
        <f>'ספר תקציב'!J179</f>
        <v>0</v>
      </c>
      <c r="K23" s="33">
        <f>'ספר תקציב'!K179</f>
        <v>0</v>
      </c>
      <c r="L23" s="33">
        <f>'ספר תקציב'!L179</f>
        <v>8900000</v>
      </c>
      <c r="M23" s="33">
        <f>'ספר תקציב'!M179</f>
        <v>0</v>
      </c>
      <c r="N23" s="33">
        <f>'ספר תקציב'!N179</f>
        <v>8500000</v>
      </c>
      <c r="O23" s="33">
        <f>'ספר תקציב'!O179</f>
        <v>5150000</v>
      </c>
      <c r="P23" s="33">
        <f>'ספר תקציב'!P179</f>
        <v>0</v>
      </c>
      <c r="Q23" s="33">
        <f>'ספר תקציב'!Q179</f>
        <v>0</v>
      </c>
      <c r="R23" s="33">
        <f>'ספר תקציב'!R179</f>
        <v>3350000</v>
      </c>
      <c r="S23" s="33">
        <f>'ספר תקציב'!S179</f>
        <v>0</v>
      </c>
      <c r="T23" s="33">
        <f>'ספר תקציב'!T179</f>
        <v>3050000</v>
      </c>
      <c r="U23" s="33">
        <f>'ספר תקציב'!U179</f>
        <v>0</v>
      </c>
      <c r="V23" s="33">
        <f>'ספר תקציב'!V179</f>
        <v>0</v>
      </c>
      <c r="W23" s="33">
        <f>'ספר תקציב'!W179</f>
        <v>0</v>
      </c>
      <c r="X23" s="33">
        <f>'ספר תקציב'!X179</f>
        <v>3050000</v>
      </c>
      <c r="Y23" s="28" t="e">
        <f>SUM(#REF!)</f>
        <v>#REF!</v>
      </c>
      <c r="AA23" s="65">
        <f t="shared" si="3"/>
        <v>0</v>
      </c>
      <c r="AB23" s="55">
        <f t="shared" si="4"/>
        <v>0</v>
      </c>
    </row>
    <row r="24" spans="6:32" ht="60" customHeight="1" x14ac:dyDescent="0.35">
      <c r="F24" s="83"/>
      <c r="G24" s="38" t="s">
        <v>77</v>
      </c>
      <c r="H24" s="33">
        <f>'ספר תקציב'!H196</f>
        <v>34650000</v>
      </c>
      <c r="I24" s="33">
        <f>'ספר תקציב'!I196</f>
        <v>0</v>
      </c>
      <c r="J24" s="33">
        <f>'ספר תקציב'!J196</f>
        <v>0</v>
      </c>
      <c r="K24" s="33">
        <f>'ספר תקציב'!K196</f>
        <v>0</v>
      </c>
      <c r="L24" s="33">
        <f>'ספר תקציב'!L196</f>
        <v>24650000</v>
      </c>
      <c r="M24" s="33">
        <f>'ספר תקציב'!M196</f>
        <v>0</v>
      </c>
      <c r="N24" s="33">
        <f>'ספר תקציב'!N196</f>
        <v>13625000</v>
      </c>
      <c r="O24" s="33">
        <f>'ספר תקציב'!O196</f>
        <v>5500000</v>
      </c>
      <c r="P24" s="33">
        <f>'ספר תקציב'!P196</f>
        <v>0</v>
      </c>
      <c r="Q24" s="33">
        <f>'ספר תקציב'!Q196</f>
        <v>0</v>
      </c>
      <c r="R24" s="33">
        <f>'ספר תקציב'!R196</f>
        <v>8125000</v>
      </c>
      <c r="S24" s="33">
        <f>'ספר תקציב'!S196</f>
        <v>0</v>
      </c>
      <c r="T24" s="33">
        <f>'ספר תקציב'!T196</f>
        <v>21025000</v>
      </c>
      <c r="U24" s="33">
        <f>'ספר תקציב'!U196</f>
        <v>0</v>
      </c>
      <c r="V24" s="33">
        <f>'ספר תקציב'!V196</f>
        <v>0</v>
      </c>
      <c r="W24" s="33">
        <f>'ספר תקציב'!W196</f>
        <v>0</v>
      </c>
      <c r="X24" s="33">
        <f>'ספר תקציב'!X196</f>
        <v>21025000</v>
      </c>
      <c r="Y24" s="28" t="e">
        <f>SUM(#REF!)</f>
        <v>#REF!</v>
      </c>
      <c r="AA24" s="65">
        <f t="shared" si="3"/>
        <v>0</v>
      </c>
      <c r="AB24" s="55">
        <f t="shared" si="4"/>
        <v>0</v>
      </c>
    </row>
    <row r="25" spans="6:32" ht="60" customHeight="1" x14ac:dyDescent="0.35">
      <c r="F25" s="83"/>
      <c r="G25" s="38" t="s">
        <v>80</v>
      </c>
      <c r="H25" s="33">
        <f>'ספר תקציב'!H200</f>
        <v>4540000</v>
      </c>
      <c r="I25" s="33">
        <f>'ספר תקציב'!I200</f>
        <v>0</v>
      </c>
      <c r="J25" s="33">
        <f>'ספר תקציב'!J200</f>
        <v>0</v>
      </c>
      <c r="K25" s="33">
        <f>'ספר תקציב'!K200</f>
        <v>0</v>
      </c>
      <c r="L25" s="33">
        <f>'ספר תקציב'!L200</f>
        <v>4540000</v>
      </c>
      <c r="M25" s="33">
        <f>'ספר תקציב'!M200</f>
        <v>0</v>
      </c>
      <c r="N25" s="33">
        <f>'ספר תקציב'!N200</f>
        <v>600000</v>
      </c>
      <c r="O25" s="33">
        <f>'ספר תקציב'!O200</f>
        <v>0</v>
      </c>
      <c r="P25" s="33">
        <f>'ספר תקציב'!P200</f>
        <v>0</v>
      </c>
      <c r="Q25" s="33">
        <f>'ספר תקציב'!Q200</f>
        <v>0</v>
      </c>
      <c r="R25" s="33">
        <f>'ספר תקציב'!R200</f>
        <v>600000</v>
      </c>
      <c r="S25" s="33">
        <f>'ספר תקציב'!S200</f>
        <v>0</v>
      </c>
      <c r="T25" s="33">
        <f>'ספר תקציב'!T200</f>
        <v>3940000</v>
      </c>
      <c r="U25" s="33">
        <f>'ספר תקציב'!U200</f>
        <v>0</v>
      </c>
      <c r="V25" s="33">
        <f>'ספר תקציב'!V200</f>
        <v>0</v>
      </c>
      <c r="W25" s="33">
        <f>'ספר תקציב'!W200</f>
        <v>0</v>
      </c>
      <c r="X25" s="33">
        <f>'ספר תקציב'!X200</f>
        <v>3940000</v>
      </c>
      <c r="Y25" s="28" t="e">
        <f>SUM(#REF!)</f>
        <v>#REF!</v>
      </c>
      <c r="AA25" s="65">
        <f t="shared" si="3"/>
        <v>0</v>
      </c>
      <c r="AB25" s="55">
        <f t="shared" si="4"/>
        <v>0</v>
      </c>
    </row>
    <row r="26" spans="6:32" ht="60" customHeight="1" x14ac:dyDescent="0.35">
      <c r="F26" s="83">
        <v>3</v>
      </c>
      <c r="G26" s="38" t="s">
        <v>81</v>
      </c>
      <c r="H26" s="33">
        <f>'ספר תקציב'!H201</f>
        <v>88440000</v>
      </c>
      <c r="I26" s="33">
        <f>'ספר תקציב'!I201</f>
        <v>9217000</v>
      </c>
      <c r="J26" s="33">
        <f>'ספר תקציב'!J201</f>
        <v>0</v>
      </c>
      <c r="K26" s="33">
        <f>'ספר תקציב'!K201</f>
        <v>0</v>
      </c>
      <c r="L26" s="33">
        <f>'ספר תקציב'!L201</f>
        <v>69223000</v>
      </c>
      <c r="M26" s="33">
        <f>'ספר תקציב'!M201</f>
        <v>0</v>
      </c>
      <c r="N26" s="33">
        <f>'ספר תקציב'!N201</f>
        <v>48415000</v>
      </c>
      <c r="O26" s="33">
        <f>'ספר תקציב'!O201</f>
        <v>16315000</v>
      </c>
      <c r="P26" s="33">
        <f>'ספר תקציב'!P201</f>
        <v>0</v>
      </c>
      <c r="Q26" s="33">
        <f>'ספר תקציב'!Q201</f>
        <v>0</v>
      </c>
      <c r="R26" s="33">
        <f>'ספר תקציב'!R201</f>
        <v>32100000</v>
      </c>
      <c r="S26" s="33">
        <f>'ספר תקציב'!S201</f>
        <v>0</v>
      </c>
      <c r="T26" s="33">
        <f>'ספר תקציב'!T201</f>
        <v>40025000</v>
      </c>
      <c r="U26" s="33">
        <f>'ספר תקציב'!U201</f>
        <v>952000</v>
      </c>
      <c r="V26" s="33">
        <f>'ספר תקציב'!V201</f>
        <v>0</v>
      </c>
      <c r="W26" s="33">
        <f>'ספר תקציב'!W201</f>
        <v>0</v>
      </c>
      <c r="X26" s="33">
        <f>'ספר תקציב'!X201</f>
        <v>39073000</v>
      </c>
      <c r="Y26" s="28" t="e">
        <f>Y25+Y24+#REF!+Y23</f>
        <v>#REF!</v>
      </c>
      <c r="AA26" s="65">
        <f t="shared" si="3"/>
        <v>0</v>
      </c>
      <c r="AB26" s="55">
        <f t="shared" si="4"/>
        <v>0</v>
      </c>
      <c r="AC26" s="67"/>
      <c r="AD26" s="67"/>
    </row>
    <row r="27" spans="6:32" ht="60" customHeight="1" x14ac:dyDescent="0.35">
      <c r="F27" s="83"/>
      <c r="G27" s="38" t="s">
        <v>87</v>
      </c>
      <c r="H27" s="33">
        <f>'ספר תקציב'!H211</f>
        <v>5445000</v>
      </c>
      <c r="I27" s="33">
        <f>'ספר תקציב'!I211</f>
        <v>1200000</v>
      </c>
      <c r="J27" s="33">
        <f>'ספר תקציב'!J211</f>
        <v>200000</v>
      </c>
      <c r="K27" s="33">
        <f>'ספר תקציב'!K211</f>
        <v>30000</v>
      </c>
      <c r="L27" s="33">
        <f>'ספר תקציב'!L211</f>
        <v>4015000</v>
      </c>
      <c r="M27" s="33">
        <f>'ספר תקציב'!M211</f>
        <v>0</v>
      </c>
      <c r="N27" s="33">
        <f>'ספר תקציב'!N211</f>
        <v>1680000</v>
      </c>
      <c r="O27" s="33">
        <f>'ספר תקציב'!O211</f>
        <v>1200000</v>
      </c>
      <c r="P27" s="33">
        <f>'ספר תקציב'!P211</f>
        <v>0</v>
      </c>
      <c r="Q27" s="33">
        <f>'ספר תקציב'!Q211</f>
        <v>30000</v>
      </c>
      <c r="R27" s="33">
        <f>'ספר תקציב'!R211</f>
        <v>450000</v>
      </c>
      <c r="S27" s="33">
        <f>'ספר תקציב'!S211</f>
        <v>0</v>
      </c>
      <c r="T27" s="33">
        <f>'ספר תקציב'!T211</f>
        <v>3765000</v>
      </c>
      <c r="U27" s="33">
        <f>'ספר תקציב'!U211</f>
        <v>0</v>
      </c>
      <c r="V27" s="33">
        <f>'ספר תקציב'!V211</f>
        <v>200000</v>
      </c>
      <c r="W27" s="33">
        <f>'ספר תקציב'!W211</f>
        <v>0</v>
      </c>
      <c r="X27" s="33">
        <f>'ספר תקציב'!X211</f>
        <v>3565000</v>
      </c>
      <c r="Y27" s="28" t="e">
        <f>SUM(#REF!)</f>
        <v>#REF!</v>
      </c>
      <c r="AA27" s="65">
        <f t="shared" ref="AA27:AA34" si="5">N27-O27-P27-Q27-R27</f>
        <v>0</v>
      </c>
      <c r="AB27" s="55">
        <f t="shared" ref="AB27:AB34" si="6">T27-U27-V27-W27-X27</f>
        <v>0</v>
      </c>
      <c r="AC27" s="67"/>
      <c r="AD27" s="67"/>
      <c r="AE27" s="67"/>
      <c r="AF27" s="67"/>
    </row>
    <row r="28" spans="6:32" ht="60" customHeight="1" x14ac:dyDescent="0.35">
      <c r="F28" s="83"/>
      <c r="G28" s="38" t="s">
        <v>96</v>
      </c>
      <c r="H28" s="33">
        <f>'ספר תקציב'!H248</f>
        <v>74393000</v>
      </c>
      <c r="I28" s="33">
        <f>'ספר תקציב'!I248</f>
        <v>300000</v>
      </c>
      <c r="J28" s="33">
        <f>'ספר תקציב'!J248</f>
        <v>0</v>
      </c>
      <c r="K28" s="33">
        <f>'ספר תקציב'!K248</f>
        <v>0</v>
      </c>
      <c r="L28" s="33">
        <f>'ספר תקציב'!L248</f>
        <v>74093000</v>
      </c>
      <c r="M28" s="33">
        <f>'ספר תקציב'!M248</f>
        <v>0</v>
      </c>
      <c r="N28" s="33">
        <f>'ספר תקציב'!N248</f>
        <v>66894000</v>
      </c>
      <c r="O28" s="33">
        <f>'ספר תקציב'!O248</f>
        <v>1020000</v>
      </c>
      <c r="P28" s="33">
        <f>'ספר תקציב'!P248</f>
        <v>0</v>
      </c>
      <c r="Q28" s="33">
        <f>'ספר תקציב'!Q248</f>
        <v>0</v>
      </c>
      <c r="R28" s="33">
        <f>'ספר תקציב'!R248</f>
        <v>65874000</v>
      </c>
      <c r="S28" s="33">
        <f>'ספר תקציב'!S248</f>
        <v>0</v>
      </c>
      <c r="T28" s="33">
        <f>'ספר תקציב'!T248</f>
        <v>7499000</v>
      </c>
      <c r="U28" s="33">
        <f>'ספר תקציב'!U248</f>
        <v>0</v>
      </c>
      <c r="V28" s="33">
        <f>'ספר תקציב'!V248</f>
        <v>0</v>
      </c>
      <c r="W28" s="33">
        <f>'ספר תקציב'!W248</f>
        <v>0</v>
      </c>
      <c r="X28" s="33">
        <f>'ספר תקציב'!X248</f>
        <v>7499000</v>
      </c>
      <c r="Y28" s="28" t="e">
        <f>SUM(#REF!)</f>
        <v>#REF!</v>
      </c>
      <c r="AA28" s="65">
        <f t="shared" si="5"/>
        <v>0</v>
      </c>
      <c r="AB28" s="55">
        <f t="shared" si="6"/>
        <v>0</v>
      </c>
      <c r="AC28" s="67"/>
      <c r="AD28" s="67"/>
      <c r="AE28" s="67"/>
      <c r="AF28" s="67"/>
    </row>
    <row r="29" spans="6:32" ht="60" customHeight="1" x14ac:dyDescent="0.35">
      <c r="F29" s="83"/>
      <c r="G29" s="38" t="s">
        <v>100</v>
      </c>
      <c r="H29" s="33">
        <f>'ספר תקציב'!H261</f>
        <v>2150000</v>
      </c>
      <c r="I29" s="33">
        <f>'ספר תקציב'!I261</f>
        <v>400000</v>
      </c>
      <c r="J29" s="33">
        <f>'ספר תקציב'!J261</f>
        <v>0</v>
      </c>
      <c r="K29" s="33">
        <f>'ספר תקציב'!K261</f>
        <v>0</v>
      </c>
      <c r="L29" s="33">
        <f>'ספר תקציב'!L261</f>
        <v>1750000</v>
      </c>
      <c r="M29" s="33">
        <f>'ספר תקציב'!M261</f>
        <v>0</v>
      </c>
      <c r="N29" s="33">
        <f>'ספר תקציב'!N261</f>
        <v>1900000</v>
      </c>
      <c r="O29" s="33">
        <f>'ספר תקציב'!O261</f>
        <v>400000</v>
      </c>
      <c r="P29" s="33">
        <f>'ספר תקציב'!P261</f>
        <v>0</v>
      </c>
      <c r="Q29" s="33">
        <f>'ספר תקציב'!Q261</f>
        <v>0</v>
      </c>
      <c r="R29" s="33">
        <f>'ספר תקציב'!R261</f>
        <v>1500000</v>
      </c>
      <c r="S29" s="33">
        <f>'ספר תקציב'!S261</f>
        <v>0</v>
      </c>
      <c r="T29" s="33">
        <f>'ספר תקציב'!T261</f>
        <v>250000</v>
      </c>
      <c r="U29" s="33">
        <f>'ספר תקציב'!U261</f>
        <v>0</v>
      </c>
      <c r="V29" s="33">
        <f>'ספר תקציב'!V261</f>
        <v>0</v>
      </c>
      <c r="W29" s="33">
        <f>'ספר תקציב'!W261</f>
        <v>0</v>
      </c>
      <c r="X29" s="33">
        <f>'ספר תקציב'!X261</f>
        <v>250000</v>
      </c>
      <c r="Y29" s="28" t="e">
        <f>SUM(#REF!)</f>
        <v>#REF!</v>
      </c>
      <c r="AA29" s="65">
        <f t="shared" si="5"/>
        <v>0</v>
      </c>
      <c r="AB29" s="55">
        <f t="shared" si="6"/>
        <v>0</v>
      </c>
      <c r="AC29" s="67"/>
      <c r="AD29" s="67"/>
      <c r="AE29" s="67"/>
      <c r="AF29" s="67"/>
    </row>
    <row r="30" spans="6:32" ht="60" customHeight="1" x14ac:dyDescent="0.35">
      <c r="F30" s="83"/>
      <c r="G30" s="38" t="s">
        <v>447</v>
      </c>
      <c r="H30" s="33">
        <f>'ספר תקציב'!H304</f>
        <v>118484000</v>
      </c>
      <c r="I30" s="33">
        <f>'ספר תקציב'!I304</f>
        <v>0</v>
      </c>
      <c r="J30" s="33">
        <f>'ספר תקציב'!J304</f>
        <v>34458000</v>
      </c>
      <c r="K30" s="33">
        <f>'ספר תקציב'!K304</f>
        <v>71582000</v>
      </c>
      <c r="L30" s="33">
        <f>'ספר תקציב'!L304</f>
        <v>12244000</v>
      </c>
      <c r="M30" s="33">
        <f>'ספר תקציב'!M304</f>
        <v>0</v>
      </c>
      <c r="N30" s="33">
        <f>'ספר תקציב'!N304</f>
        <v>31668000</v>
      </c>
      <c r="O30" s="33">
        <f>'ספר תקציב'!O304</f>
        <v>0</v>
      </c>
      <c r="P30" s="33">
        <f>'ספר תקציב'!P304</f>
        <v>9650000</v>
      </c>
      <c r="Q30" s="33">
        <f>'ספר תקציב'!Q304</f>
        <v>14578000</v>
      </c>
      <c r="R30" s="33">
        <f>'ספר תקציב'!R304</f>
        <v>7440000</v>
      </c>
      <c r="S30" s="33">
        <f>'ספר תקציב'!S304</f>
        <v>0</v>
      </c>
      <c r="T30" s="33">
        <f>'ספר תקציב'!T304</f>
        <v>86816000</v>
      </c>
      <c r="U30" s="33">
        <f>'ספר תקציב'!U304</f>
        <v>0</v>
      </c>
      <c r="V30" s="33">
        <f>'ספר תקציב'!V304</f>
        <v>21508000</v>
      </c>
      <c r="W30" s="33">
        <f>'ספר תקציב'!W304</f>
        <v>56454000</v>
      </c>
      <c r="X30" s="33">
        <f>'ספר תקציב'!X304</f>
        <v>8854000</v>
      </c>
      <c r="Y30" s="28" t="e">
        <f>SUM(#REF!)</f>
        <v>#REF!</v>
      </c>
      <c r="AA30" s="65">
        <f t="shared" si="5"/>
        <v>0</v>
      </c>
      <c r="AB30" s="55">
        <f t="shared" si="6"/>
        <v>0</v>
      </c>
      <c r="AC30" s="67"/>
      <c r="AD30" s="67"/>
      <c r="AE30" s="67"/>
      <c r="AF30" s="67"/>
    </row>
    <row r="31" spans="6:32" ht="60" customHeight="1" x14ac:dyDescent="0.35">
      <c r="F31" s="83"/>
      <c r="G31" s="38" t="s">
        <v>125</v>
      </c>
      <c r="H31" s="33">
        <f>'ספר תקציב'!H316</f>
        <v>6672000</v>
      </c>
      <c r="I31" s="33">
        <f>'ספר תקציב'!I316</f>
        <v>0</v>
      </c>
      <c r="J31" s="33">
        <f>'ספר תקציב'!J316</f>
        <v>0</v>
      </c>
      <c r="K31" s="33">
        <f>'ספר תקציב'!K316</f>
        <v>0</v>
      </c>
      <c r="L31" s="33">
        <f>'ספר תקציב'!L316</f>
        <v>6672000</v>
      </c>
      <c r="M31" s="33">
        <f>'ספר תקציב'!M316</f>
        <v>0</v>
      </c>
      <c r="N31" s="33">
        <f>'ספר תקציב'!N316</f>
        <v>6147000</v>
      </c>
      <c r="O31" s="33">
        <f>'ספר תקציב'!O316</f>
        <v>0</v>
      </c>
      <c r="P31" s="33">
        <f>'ספר תקציב'!P316</f>
        <v>0</v>
      </c>
      <c r="Q31" s="33">
        <f>'ספר תקציב'!Q316</f>
        <v>0</v>
      </c>
      <c r="R31" s="33">
        <f>'ספר תקציב'!R316</f>
        <v>6147000</v>
      </c>
      <c r="S31" s="33">
        <f>'ספר תקציב'!S316</f>
        <v>0</v>
      </c>
      <c r="T31" s="33">
        <f>'ספר תקציב'!T316</f>
        <v>525000</v>
      </c>
      <c r="U31" s="33">
        <f>'ספר תקציב'!U316</f>
        <v>0</v>
      </c>
      <c r="V31" s="33">
        <f>'ספר תקציב'!V316</f>
        <v>0</v>
      </c>
      <c r="W31" s="33">
        <f>'ספר תקציב'!W316</f>
        <v>0</v>
      </c>
      <c r="X31" s="33">
        <f>'ספר תקציב'!X316</f>
        <v>525000</v>
      </c>
      <c r="Y31" s="28" t="e">
        <f>SUM(#REF!)</f>
        <v>#REF!</v>
      </c>
      <c r="AA31" s="65">
        <f t="shared" si="5"/>
        <v>0</v>
      </c>
      <c r="AB31" s="55">
        <f t="shared" si="6"/>
        <v>0</v>
      </c>
      <c r="AC31" s="67"/>
      <c r="AD31" s="67"/>
      <c r="AE31" s="67"/>
      <c r="AF31" s="67"/>
    </row>
    <row r="32" spans="6:32" ht="60" customHeight="1" x14ac:dyDescent="0.35">
      <c r="F32" s="83"/>
      <c r="G32" s="38" t="s">
        <v>135</v>
      </c>
      <c r="H32" s="33">
        <f>'ספר תקציב'!H360</f>
        <v>35161000</v>
      </c>
      <c r="I32" s="33">
        <f>'ספר תקציב'!I360</f>
        <v>8200000</v>
      </c>
      <c r="J32" s="33">
        <f>'ספר תקציב'!J360</f>
        <v>0</v>
      </c>
      <c r="K32" s="33">
        <f>'ספר תקציב'!K360</f>
        <v>7589000</v>
      </c>
      <c r="L32" s="33">
        <f>'ספר תקציב'!L360</f>
        <v>18372000</v>
      </c>
      <c r="M32" s="33">
        <f>'ספר תקציב'!M360</f>
        <v>0</v>
      </c>
      <c r="N32" s="33">
        <f>'ספר תקציב'!N360</f>
        <v>25057000</v>
      </c>
      <c r="O32" s="33">
        <f>'ספר תקציב'!O360</f>
        <v>8200000</v>
      </c>
      <c r="P32" s="33">
        <f>'ספר תקציב'!P360</f>
        <v>0</v>
      </c>
      <c r="Q32" s="33">
        <f>'ספר תקציב'!Q360</f>
        <v>7575000</v>
      </c>
      <c r="R32" s="33">
        <f>'ספר תקציב'!R360</f>
        <v>9282000</v>
      </c>
      <c r="S32" s="33">
        <f>'ספר תקציב'!S360</f>
        <v>0</v>
      </c>
      <c r="T32" s="33">
        <f>'ספר תקציב'!T360</f>
        <v>10104000</v>
      </c>
      <c r="U32" s="33">
        <f>'ספר תקציב'!U360</f>
        <v>0</v>
      </c>
      <c r="V32" s="33">
        <f>'ספר תקציב'!V360</f>
        <v>0</v>
      </c>
      <c r="W32" s="33">
        <f>'ספר תקציב'!W360</f>
        <v>2614000</v>
      </c>
      <c r="X32" s="33">
        <f>'ספר תקציב'!X360</f>
        <v>7490000</v>
      </c>
      <c r="Y32" s="28" t="e">
        <f>SUM(#REF!)</f>
        <v>#REF!</v>
      </c>
      <c r="AA32" s="65">
        <f t="shared" si="5"/>
        <v>0</v>
      </c>
      <c r="AB32" s="55">
        <f t="shared" si="6"/>
        <v>0</v>
      </c>
      <c r="AC32" s="67"/>
      <c r="AD32" s="67"/>
      <c r="AE32" s="67"/>
      <c r="AF32" s="67"/>
    </row>
    <row r="33" spans="6:32" ht="60" customHeight="1" x14ac:dyDescent="0.35">
      <c r="F33" s="83"/>
      <c r="G33" s="38" t="s">
        <v>144</v>
      </c>
      <c r="H33" s="33">
        <f>'ספר תקציב'!H377</f>
        <v>7906000</v>
      </c>
      <c r="I33" s="33">
        <f>'ספר תקציב'!I377</f>
        <v>0</v>
      </c>
      <c r="J33" s="33">
        <f>'ספר תקציב'!J377</f>
        <v>0</v>
      </c>
      <c r="K33" s="33">
        <f>'ספר תקציב'!K377</f>
        <v>4825000</v>
      </c>
      <c r="L33" s="33">
        <f>'ספר תקציב'!L377</f>
        <v>3081000</v>
      </c>
      <c r="M33" s="33">
        <f>'ספר תקציב'!M377</f>
        <v>0</v>
      </c>
      <c r="N33" s="33">
        <f>'ספר תקציב'!N377</f>
        <v>4520000</v>
      </c>
      <c r="O33" s="33">
        <f>'ספר תקציב'!O377</f>
        <v>0</v>
      </c>
      <c r="P33" s="33">
        <f>'ספר תקציב'!P377</f>
        <v>0</v>
      </c>
      <c r="Q33" s="33">
        <f>'ספר תקציב'!Q377</f>
        <v>4170000</v>
      </c>
      <c r="R33" s="33">
        <f>'ספר תקציב'!R377</f>
        <v>350000</v>
      </c>
      <c r="S33" s="33">
        <f>'ספר תקציב'!S377</f>
        <v>0</v>
      </c>
      <c r="T33" s="33">
        <f>'ספר תקציב'!T377</f>
        <v>3386000</v>
      </c>
      <c r="U33" s="33">
        <f>'ספר תקציב'!U377</f>
        <v>0</v>
      </c>
      <c r="V33" s="33">
        <f>'ספר תקציב'!V377</f>
        <v>0</v>
      </c>
      <c r="W33" s="33">
        <f>'ספר תקציב'!W377</f>
        <v>655000</v>
      </c>
      <c r="X33" s="33">
        <f>'ספר תקציב'!X377</f>
        <v>2731000</v>
      </c>
      <c r="Y33" s="28" t="e">
        <f>SUM(#REF!)</f>
        <v>#REF!</v>
      </c>
      <c r="AA33" s="65">
        <f t="shared" si="5"/>
        <v>0</v>
      </c>
      <c r="AB33" s="55">
        <f t="shared" si="6"/>
        <v>0</v>
      </c>
    </row>
    <row r="34" spans="6:32" ht="60" customHeight="1" x14ac:dyDescent="0.35">
      <c r="F34" s="83"/>
      <c r="G34" s="38" t="s">
        <v>146</v>
      </c>
      <c r="H34" s="33">
        <f>'ספר תקציב'!H381</f>
        <v>1502900</v>
      </c>
      <c r="I34" s="33">
        <f>'ספר תקציב'!I381</f>
        <v>0</v>
      </c>
      <c r="J34" s="33">
        <f>'ספר תקציב'!J381</f>
        <v>0</v>
      </c>
      <c r="K34" s="33">
        <f>'ספר תקציב'!K381</f>
        <v>0</v>
      </c>
      <c r="L34" s="33">
        <f>'ספר תקציב'!L381</f>
        <v>1502900</v>
      </c>
      <c r="M34" s="33">
        <f>'ספר תקציב'!M381</f>
        <v>0</v>
      </c>
      <c r="N34" s="33">
        <f>'ספר תקציב'!N381</f>
        <v>2900</v>
      </c>
      <c r="O34" s="33">
        <f>'ספר תקציב'!O381</f>
        <v>0</v>
      </c>
      <c r="P34" s="33">
        <f>'ספר תקציב'!P381</f>
        <v>0</v>
      </c>
      <c r="Q34" s="33">
        <f>'ספר תקציב'!Q381</f>
        <v>0</v>
      </c>
      <c r="R34" s="33">
        <f>'ספר תקציב'!R381</f>
        <v>2900</v>
      </c>
      <c r="S34" s="33">
        <f>'ספר תקציב'!S381</f>
        <v>0</v>
      </c>
      <c r="T34" s="33">
        <f>'ספר תקציב'!T381</f>
        <v>1500000</v>
      </c>
      <c r="U34" s="33">
        <f>'ספר תקציב'!U381</f>
        <v>0</v>
      </c>
      <c r="V34" s="33">
        <f>'ספר תקציב'!V381</f>
        <v>0</v>
      </c>
      <c r="W34" s="33">
        <f>'ספר תקציב'!W381</f>
        <v>0</v>
      </c>
      <c r="X34" s="33">
        <f>'ספר תקציב'!X381</f>
        <v>1500000</v>
      </c>
      <c r="Y34" s="28" t="e">
        <f>SUM(#REF!)</f>
        <v>#REF!</v>
      </c>
      <c r="AA34" s="65">
        <f t="shared" si="5"/>
        <v>0</v>
      </c>
      <c r="AB34" s="55">
        <f t="shared" si="6"/>
        <v>0</v>
      </c>
    </row>
    <row r="35" spans="6:32" ht="60" customHeight="1" x14ac:dyDescent="0.35">
      <c r="F35" s="83"/>
      <c r="G35" s="38" t="s">
        <v>151</v>
      </c>
      <c r="H35" s="33">
        <f>'ספר תקציב'!H405</f>
        <v>22769000</v>
      </c>
      <c r="I35" s="33">
        <f>'ספר תקציב'!I405</f>
        <v>1710000</v>
      </c>
      <c r="J35" s="33">
        <f>'ספר תקציב'!J405</f>
        <v>0</v>
      </c>
      <c r="K35" s="33">
        <f>'ספר תקציב'!K405</f>
        <v>400000</v>
      </c>
      <c r="L35" s="33">
        <f>'ספר תקציב'!L405</f>
        <v>19859000</v>
      </c>
      <c r="M35" s="33">
        <f>'ספר תקציב'!M405</f>
        <v>0</v>
      </c>
      <c r="N35" s="33">
        <f>'ספר תקציב'!N405</f>
        <v>6210000</v>
      </c>
      <c r="O35" s="33">
        <f>'ספר תקציב'!O405</f>
        <v>2018000</v>
      </c>
      <c r="P35" s="33">
        <f>'ספר תקציב'!P405</f>
        <v>0</v>
      </c>
      <c r="Q35" s="33">
        <f>'ספר תקציב'!Q405</f>
        <v>0</v>
      </c>
      <c r="R35" s="33">
        <f>'ספר תקציב'!R405</f>
        <v>4192000</v>
      </c>
      <c r="S35" s="33">
        <f>'ספר תקציב'!S405</f>
        <v>0</v>
      </c>
      <c r="T35" s="33">
        <f>'ספר תקציב'!T405</f>
        <v>16559000</v>
      </c>
      <c r="U35" s="33">
        <f>'ספר תקציב'!U405</f>
        <v>0</v>
      </c>
      <c r="V35" s="33">
        <f>'ספר תקציב'!V405</f>
        <v>0</v>
      </c>
      <c r="W35" s="33">
        <f>'ספר תקציב'!W405</f>
        <v>0</v>
      </c>
      <c r="X35" s="33">
        <f>'ספר תקציב'!X405</f>
        <v>16559000</v>
      </c>
      <c r="Y35" s="28" t="e">
        <f>SUM(#REF!)</f>
        <v>#REF!</v>
      </c>
      <c r="AA35" s="65">
        <f t="shared" ref="AA35:AA41" si="7">N35-O35-P35-Q35-R35</f>
        <v>0</v>
      </c>
      <c r="AB35" s="55">
        <f t="shared" ref="AB35:AB41" si="8">T35-U35-V35-W35-X35</f>
        <v>0</v>
      </c>
    </row>
    <row r="36" spans="6:32" ht="60" customHeight="1" x14ac:dyDescent="0.35">
      <c r="F36" s="83"/>
      <c r="G36" s="38" t="s">
        <v>156</v>
      </c>
      <c r="H36" s="33">
        <f>'ספר תקציב'!H416</f>
        <v>3890000</v>
      </c>
      <c r="I36" s="33">
        <f>'ספר תקציב'!I416</f>
        <v>0</v>
      </c>
      <c r="J36" s="33">
        <f>'ספר תקציב'!J416</f>
        <v>0</v>
      </c>
      <c r="K36" s="33">
        <f>'ספר תקציב'!K416</f>
        <v>0</v>
      </c>
      <c r="L36" s="33">
        <f>'ספר תקציב'!L416</f>
        <v>3890000</v>
      </c>
      <c r="M36" s="33">
        <f>'ספר תקציב'!M416</f>
        <v>0</v>
      </c>
      <c r="N36" s="33">
        <f>'ספר תקציב'!N416</f>
        <v>2755000</v>
      </c>
      <c r="O36" s="33">
        <f>'ספר תקציב'!O416</f>
        <v>135000</v>
      </c>
      <c r="P36" s="33">
        <f>'ספר תקציב'!P416</f>
        <v>0</v>
      </c>
      <c r="Q36" s="33">
        <f>'ספר תקציב'!Q416</f>
        <v>0</v>
      </c>
      <c r="R36" s="33">
        <f>'ספר תקציב'!R416</f>
        <v>2620000</v>
      </c>
      <c r="S36" s="33">
        <f>'ספר תקציב'!S416</f>
        <v>135000</v>
      </c>
      <c r="T36" s="33">
        <f>'ספר תקציב'!T416</f>
        <v>1135000</v>
      </c>
      <c r="U36" s="33">
        <f>'ספר תקציב'!U416</f>
        <v>0</v>
      </c>
      <c r="V36" s="33">
        <f>'ספר תקציב'!V416</f>
        <v>0</v>
      </c>
      <c r="W36" s="33">
        <f>'ספר תקציב'!W416</f>
        <v>0</v>
      </c>
      <c r="X36" s="33">
        <f>'ספר תקציב'!X416</f>
        <v>1135000</v>
      </c>
      <c r="Y36" s="28" t="e">
        <f>SUM(#REF!)</f>
        <v>#REF!</v>
      </c>
      <c r="AA36" s="65">
        <f t="shared" si="7"/>
        <v>0</v>
      </c>
      <c r="AB36" s="55">
        <f t="shared" si="8"/>
        <v>0</v>
      </c>
    </row>
    <row r="37" spans="6:32" ht="60" customHeight="1" x14ac:dyDescent="0.35">
      <c r="F37" s="83"/>
      <c r="G37" s="38" t="s">
        <v>158</v>
      </c>
      <c r="H37" s="33">
        <f>'ספר תקציב'!H420</f>
        <v>312000</v>
      </c>
      <c r="I37" s="33">
        <f>'ספר תקציב'!I420</f>
        <v>120000</v>
      </c>
      <c r="J37" s="33">
        <f>'ספר תקציב'!J420</f>
        <v>0</v>
      </c>
      <c r="K37" s="33">
        <f>'ספר תקציב'!K420</f>
        <v>0</v>
      </c>
      <c r="L37" s="33">
        <f>'ספר תקציב'!L420</f>
        <v>192000</v>
      </c>
      <c r="M37" s="33">
        <f>'ספר תקציב'!M420</f>
        <v>0</v>
      </c>
      <c r="N37" s="33">
        <f>'ספר תקציב'!N420</f>
        <v>25000</v>
      </c>
      <c r="O37" s="33">
        <f>'ספר תקציב'!O420</f>
        <v>0</v>
      </c>
      <c r="P37" s="33">
        <f>'ספר תקציב'!P420</f>
        <v>0</v>
      </c>
      <c r="Q37" s="33">
        <f>'ספר תקציב'!Q420</f>
        <v>0</v>
      </c>
      <c r="R37" s="33">
        <f>'ספר תקציב'!R420</f>
        <v>25000</v>
      </c>
      <c r="S37" s="33">
        <f>'ספר תקציב'!S420</f>
        <v>0</v>
      </c>
      <c r="T37" s="33">
        <f>'ספר תקציב'!T420</f>
        <v>287000</v>
      </c>
      <c r="U37" s="33">
        <f>'ספר תקציב'!U420</f>
        <v>120000</v>
      </c>
      <c r="V37" s="33">
        <f>'ספר תקציב'!V420</f>
        <v>0</v>
      </c>
      <c r="W37" s="33">
        <f>'ספר תקציב'!W420</f>
        <v>0</v>
      </c>
      <c r="X37" s="33">
        <f>'ספר תקציב'!X420</f>
        <v>167000</v>
      </c>
      <c r="Y37" s="28" t="e">
        <f>SUM(#REF!)</f>
        <v>#REF!</v>
      </c>
      <c r="AA37" s="65">
        <f t="shared" si="7"/>
        <v>0</v>
      </c>
      <c r="AB37" s="55">
        <f t="shared" si="8"/>
        <v>0</v>
      </c>
    </row>
    <row r="38" spans="6:32" ht="60" customHeight="1" x14ac:dyDescent="0.35">
      <c r="F38" s="83"/>
      <c r="G38" s="38" t="s">
        <v>162</v>
      </c>
      <c r="H38" s="33">
        <f>'ספר תקציב'!H433</f>
        <v>57740000</v>
      </c>
      <c r="I38" s="33">
        <f>'ספר תקציב'!I433</f>
        <v>38618000</v>
      </c>
      <c r="J38" s="33">
        <f>'ספר תקציב'!J433</f>
        <v>14022000</v>
      </c>
      <c r="K38" s="33">
        <f>'ספר תקציב'!K433</f>
        <v>0</v>
      </c>
      <c r="L38" s="33">
        <f>'ספר תקציב'!L433</f>
        <v>2100000</v>
      </c>
      <c r="M38" s="33">
        <f>'ספר תקציב'!M433</f>
        <v>0</v>
      </c>
      <c r="N38" s="33">
        <f>'ספר תקציב'!N433</f>
        <v>50740000</v>
      </c>
      <c r="O38" s="33">
        <f>'ספר תקציב'!O433</f>
        <v>38818000</v>
      </c>
      <c r="P38" s="33">
        <f>'ספר תקציב'!P433</f>
        <v>11022000</v>
      </c>
      <c r="Q38" s="33">
        <f>'ספר תקציב'!Q433</f>
        <v>0</v>
      </c>
      <c r="R38" s="33">
        <f>'ספר תקציב'!R433</f>
        <v>900000</v>
      </c>
      <c r="S38" s="33">
        <f>'ספר תקציב'!S433</f>
        <v>0</v>
      </c>
      <c r="T38" s="33">
        <f>'ספר תקציב'!T433</f>
        <v>7000000</v>
      </c>
      <c r="U38" s="33">
        <f>'ספר תקציב'!U433</f>
        <v>2800000</v>
      </c>
      <c r="V38" s="33">
        <f>'ספר תקציב'!V433</f>
        <v>3000000</v>
      </c>
      <c r="W38" s="33">
        <f>'ספר תקציב'!W433</f>
        <v>0</v>
      </c>
      <c r="X38" s="33">
        <f>'ספר תקציב'!X433</f>
        <v>1200000</v>
      </c>
      <c r="Y38" s="28" t="e">
        <f>SUM(#REF!)</f>
        <v>#REF!</v>
      </c>
      <c r="AA38" s="65">
        <f t="shared" si="7"/>
        <v>0</v>
      </c>
      <c r="AB38" s="55">
        <f t="shared" si="8"/>
        <v>0</v>
      </c>
      <c r="AC38" s="67"/>
    </row>
    <row r="39" spans="6:32" ht="60" customHeight="1" x14ac:dyDescent="0.35">
      <c r="F39" s="83"/>
      <c r="G39" s="38" t="s">
        <v>164</v>
      </c>
      <c r="H39" s="33">
        <f>'ספר תקציב'!H443</f>
        <v>3399000</v>
      </c>
      <c r="I39" s="33">
        <f>'ספר תקציב'!I443</f>
        <v>0</v>
      </c>
      <c r="J39" s="33">
        <f>'ספר תקציב'!J443</f>
        <v>0</v>
      </c>
      <c r="K39" s="33">
        <f>'ספר תקציב'!K443</f>
        <v>0</v>
      </c>
      <c r="L39" s="33">
        <f>'ספר תקציב'!L443</f>
        <v>3399000</v>
      </c>
      <c r="M39" s="33">
        <f>'ספר תקציב'!M443</f>
        <v>0</v>
      </c>
      <c r="N39" s="33">
        <f>'ספר תקציב'!N443</f>
        <v>590000</v>
      </c>
      <c r="O39" s="33">
        <f>'ספר תקציב'!O443</f>
        <v>0</v>
      </c>
      <c r="P39" s="33">
        <f>'ספר תקציב'!P443</f>
        <v>0</v>
      </c>
      <c r="Q39" s="33">
        <f>'ספר תקציב'!Q443</f>
        <v>0</v>
      </c>
      <c r="R39" s="33">
        <f>'ספר תקציב'!R443</f>
        <v>590000</v>
      </c>
      <c r="S39" s="33">
        <f>'ספר תקציב'!S443</f>
        <v>0</v>
      </c>
      <c r="T39" s="33">
        <f>'ספר תקציב'!T443</f>
        <v>2809000</v>
      </c>
      <c r="U39" s="33">
        <f>'ספר תקציב'!U443</f>
        <v>0</v>
      </c>
      <c r="V39" s="33">
        <f>'ספר תקציב'!V443</f>
        <v>0</v>
      </c>
      <c r="W39" s="33">
        <f>'ספר תקציב'!W443</f>
        <v>0</v>
      </c>
      <c r="X39" s="33">
        <f>'ספר תקציב'!X443</f>
        <v>2809000</v>
      </c>
      <c r="Y39" s="28" t="e">
        <f>SUM(#REF!)</f>
        <v>#REF!</v>
      </c>
      <c r="AA39" s="65">
        <f t="shared" si="7"/>
        <v>0</v>
      </c>
      <c r="AB39" s="55">
        <f t="shared" si="8"/>
        <v>0</v>
      </c>
    </row>
    <row r="40" spans="6:32" ht="60" customHeight="1" x14ac:dyDescent="0.35">
      <c r="F40" s="83">
        <v>4</v>
      </c>
      <c r="G40" s="38" t="s">
        <v>165</v>
      </c>
      <c r="H40" s="33">
        <f>'ספר תקציב'!H444</f>
        <v>339823900</v>
      </c>
      <c r="I40" s="33">
        <f>'ספר תקציב'!I444</f>
        <v>50548000</v>
      </c>
      <c r="J40" s="33">
        <f>'ספר תקציב'!J444</f>
        <v>48680000</v>
      </c>
      <c r="K40" s="33">
        <f>'ספר תקציב'!K444</f>
        <v>84426000</v>
      </c>
      <c r="L40" s="33">
        <f>'ספר תקציב'!L444</f>
        <v>151169900</v>
      </c>
      <c r="M40" s="33">
        <f>'ספר תקציב'!M444</f>
        <v>0</v>
      </c>
      <c r="N40" s="33">
        <f>'ספר תקציב'!N444</f>
        <v>198188900</v>
      </c>
      <c r="O40" s="33">
        <f>'ספר תקציב'!O444</f>
        <v>51791000</v>
      </c>
      <c r="P40" s="33">
        <f>'ספר תקציב'!P444</f>
        <v>20672000</v>
      </c>
      <c r="Q40" s="33">
        <f>'ספר תקציב'!Q444</f>
        <v>26353000</v>
      </c>
      <c r="R40" s="33">
        <f>'ספר תקציב'!R444</f>
        <v>99372900</v>
      </c>
      <c r="S40" s="33">
        <f>'ספר תקציב'!S444</f>
        <v>135000</v>
      </c>
      <c r="T40" s="33">
        <f>'ספר תקציב'!T444</f>
        <v>141635000</v>
      </c>
      <c r="U40" s="33">
        <f>'ספר תקציב'!U444</f>
        <v>2920000</v>
      </c>
      <c r="V40" s="33">
        <f>'ספר תקציב'!V444</f>
        <v>24708000</v>
      </c>
      <c r="W40" s="33">
        <f>'ספר תקציב'!W444</f>
        <v>59723000</v>
      </c>
      <c r="X40" s="33">
        <f>'ספר תקציב'!X444</f>
        <v>54284000</v>
      </c>
      <c r="Y40" s="28" t="e">
        <f>Y39+Y38+Y37+Y36+Y35+#REF!+Y29+Y28+Y27</f>
        <v>#REF!</v>
      </c>
      <c r="AA40" s="65">
        <f t="shared" si="7"/>
        <v>0</v>
      </c>
      <c r="AB40" s="55">
        <f t="shared" si="8"/>
        <v>0</v>
      </c>
      <c r="AC40" s="67"/>
      <c r="AD40" s="67"/>
      <c r="AE40" s="67"/>
      <c r="AF40" s="67"/>
    </row>
    <row r="41" spans="6:32" ht="60" customHeight="1" x14ac:dyDescent="0.35">
      <c r="F41" s="83"/>
      <c r="G41" s="38" t="s">
        <v>173</v>
      </c>
      <c r="H41" s="33">
        <f>'ספר תקציב'!H453</f>
        <v>8450000</v>
      </c>
      <c r="I41" s="33">
        <f>'ספר תקציב'!I453</f>
        <v>0</v>
      </c>
      <c r="J41" s="33">
        <f>'ספר תקציב'!J453</f>
        <v>0</v>
      </c>
      <c r="K41" s="33">
        <f>'ספר תקציב'!K453</f>
        <v>0</v>
      </c>
      <c r="L41" s="33">
        <f>'ספר תקציב'!L453</f>
        <v>8450000</v>
      </c>
      <c r="M41" s="33">
        <f>'ספר תקציב'!M453</f>
        <v>0</v>
      </c>
      <c r="N41" s="33">
        <f>'ספר תקציב'!N453</f>
        <v>2450000</v>
      </c>
      <c r="O41" s="33">
        <f>'ספר תקציב'!O453</f>
        <v>0</v>
      </c>
      <c r="P41" s="33">
        <f>'ספר תקציב'!P453</f>
        <v>0</v>
      </c>
      <c r="Q41" s="33">
        <f>'ספר תקציב'!Q453</f>
        <v>0</v>
      </c>
      <c r="R41" s="33">
        <f>'ספר תקציב'!R453</f>
        <v>2450000</v>
      </c>
      <c r="S41" s="33">
        <f>'ספר תקציב'!S453</f>
        <v>0</v>
      </c>
      <c r="T41" s="33">
        <f>'ספר תקציב'!T453</f>
        <v>6000000</v>
      </c>
      <c r="U41" s="33">
        <f>'ספר תקציב'!U453</f>
        <v>0</v>
      </c>
      <c r="V41" s="33">
        <f>'ספר תקציב'!V453</f>
        <v>0</v>
      </c>
      <c r="W41" s="33">
        <f>'ספר תקציב'!W453</f>
        <v>0</v>
      </c>
      <c r="X41" s="33">
        <f>'ספר תקציב'!X453</f>
        <v>6000000</v>
      </c>
      <c r="Y41" s="28" t="e">
        <f>SUM(#REF!)</f>
        <v>#REF!</v>
      </c>
      <c r="AA41" s="65">
        <f t="shared" si="7"/>
        <v>0</v>
      </c>
      <c r="AB41" s="55">
        <f t="shared" si="8"/>
        <v>0</v>
      </c>
    </row>
    <row r="42" spans="6:32" ht="60" customHeight="1" x14ac:dyDescent="0.35">
      <c r="F42" s="83"/>
      <c r="G42" s="38" t="s">
        <v>181</v>
      </c>
      <c r="H42" s="33">
        <f>'ספר תקציב'!H465</f>
        <v>15870000</v>
      </c>
      <c r="I42" s="33">
        <f>'ספר תקציב'!I465</f>
        <v>0</v>
      </c>
      <c r="J42" s="33">
        <f>'ספר תקציב'!J465</f>
        <v>0</v>
      </c>
      <c r="K42" s="33">
        <f>'ספר תקציב'!K465</f>
        <v>0</v>
      </c>
      <c r="L42" s="33">
        <f>'ספר תקציב'!L465</f>
        <v>15870000</v>
      </c>
      <c r="M42" s="33">
        <f>'ספר תקציב'!M465</f>
        <v>0</v>
      </c>
      <c r="N42" s="33">
        <f>'ספר תקציב'!N465</f>
        <v>4370000</v>
      </c>
      <c r="O42" s="33">
        <f>'ספר תקציב'!O465</f>
        <v>0</v>
      </c>
      <c r="P42" s="33">
        <f>'ספר תקציב'!P465</f>
        <v>0</v>
      </c>
      <c r="Q42" s="33">
        <f>'ספר תקציב'!Q465</f>
        <v>0</v>
      </c>
      <c r="R42" s="33">
        <f>'ספר תקציב'!R465</f>
        <v>4370000</v>
      </c>
      <c r="S42" s="33">
        <f>'ספר תקציב'!S465</f>
        <v>0</v>
      </c>
      <c r="T42" s="33">
        <f>'ספר תקציב'!T465</f>
        <v>11500000</v>
      </c>
      <c r="U42" s="33">
        <f>'ספר תקציב'!U465</f>
        <v>0</v>
      </c>
      <c r="V42" s="33">
        <f>'ספר תקציב'!V465</f>
        <v>0</v>
      </c>
      <c r="W42" s="33">
        <f>'ספר תקציב'!W465</f>
        <v>0</v>
      </c>
      <c r="X42" s="33">
        <f>'ספר תקציב'!X465</f>
        <v>11500000</v>
      </c>
      <c r="Y42" s="28" t="e">
        <f>SUM(#REF!)</f>
        <v>#REF!</v>
      </c>
      <c r="AA42" s="65">
        <f t="shared" ref="AA42:AA48" si="9">N42-O42-P42-Q42-R42</f>
        <v>0</v>
      </c>
      <c r="AB42" s="55">
        <f t="shared" ref="AB42:AB48" si="10">T42-U42-V42-W42-X42</f>
        <v>0</v>
      </c>
    </row>
    <row r="43" spans="6:32" ht="60" customHeight="1" x14ac:dyDescent="0.35">
      <c r="F43" s="83"/>
      <c r="G43" s="38" t="s">
        <v>184</v>
      </c>
      <c r="H43" s="33">
        <f>'ספר תקציב'!H471</f>
        <v>10600000</v>
      </c>
      <c r="I43" s="33">
        <f>'ספר תקציב'!I471</f>
        <v>0</v>
      </c>
      <c r="J43" s="33">
        <f>'ספר תקציב'!J471</f>
        <v>0</v>
      </c>
      <c r="K43" s="33">
        <f>'ספר תקציב'!K471</f>
        <v>0</v>
      </c>
      <c r="L43" s="33">
        <f>'ספר תקציב'!L471</f>
        <v>5100000</v>
      </c>
      <c r="M43" s="33">
        <f>'ספר תקציב'!M471</f>
        <v>0</v>
      </c>
      <c r="N43" s="33">
        <f>'ספר תקציב'!N471</f>
        <v>10600000</v>
      </c>
      <c r="O43" s="33">
        <f>'ספר תקציב'!O471</f>
        <v>0</v>
      </c>
      <c r="P43" s="33">
        <f>'ספר תקציב'!P471</f>
        <v>0</v>
      </c>
      <c r="Q43" s="33">
        <f>'ספר תקציב'!Q471</f>
        <v>0</v>
      </c>
      <c r="R43" s="33">
        <f>'ספר תקציב'!R471</f>
        <v>10600000</v>
      </c>
      <c r="S43" s="33">
        <f>'ספר תקציב'!S471</f>
        <v>0</v>
      </c>
      <c r="T43" s="33">
        <f>'ספר תקציב'!T471</f>
        <v>0</v>
      </c>
      <c r="U43" s="33">
        <f>'ספר תקציב'!U471</f>
        <v>0</v>
      </c>
      <c r="V43" s="33">
        <f>'ספר תקציב'!V471</f>
        <v>0</v>
      </c>
      <c r="W43" s="33">
        <f>'ספר תקציב'!W471</f>
        <v>0</v>
      </c>
      <c r="X43" s="33">
        <f>'ספר תקציב'!X471</f>
        <v>0</v>
      </c>
      <c r="Y43" s="28" t="e">
        <f>SUM(#REF!)</f>
        <v>#REF!</v>
      </c>
      <c r="AA43" s="65">
        <f t="shared" si="9"/>
        <v>0</v>
      </c>
      <c r="AB43" s="55">
        <f t="shared" si="10"/>
        <v>0</v>
      </c>
    </row>
    <row r="44" spans="6:32" ht="60" customHeight="1" x14ac:dyDescent="0.35">
      <c r="F44" s="83">
        <v>5</v>
      </c>
      <c r="G44" s="38" t="s">
        <v>185</v>
      </c>
      <c r="H44" s="33">
        <f>'ספר תקציב'!H472</f>
        <v>34920000</v>
      </c>
      <c r="I44" s="33">
        <f>'ספר תקציב'!I472</f>
        <v>0</v>
      </c>
      <c r="J44" s="33">
        <f>'ספר תקציב'!J472</f>
        <v>0</v>
      </c>
      <c r="K44" s="33">
        <f>'ספר תקציב'!K472</f>
        <v>0</v>
      </c>
      <c r="L44" s="33">
        <f>'ספר תקציב'!L472</f>
        <v>29420000</v>
      </c>
      <c r="M44" s="33">
        <f>'ספר תקציב'!M472</f>
        <v>0</v>
      </c>
      <c r="N44" s="33">
        <f>'ספר תקציב'!N472</f>
        <v>17420000</v>
      </c>
      <c r="O44" s="33">
        <f>'ספר תקציב'!O472</f>
        <v>0</v>
      </c>
      <c r="P44" s="33">
        <f>'ספר תקציב'!P472</f>
        <v>0</v>
      </c>
      <c r="Q44" s="33">
        <f>'ספר תקציב'!Q472</f>
        <v>0</v>
      </c>
      <c r="R44" s="33">
        <f>'ספר תקציב'!R472</f>
        <v>17420000</v>
      </c>
      <c r="S44" s="33">
        <f>'ספר תקציב'!S472</f>
        <v>0</v>
      </c>
      <c r="T44" s="33">
        <f>'ספר תקציב'!T472</f>
        <v>17500000</v>
      </c>
      <c r="U44" s="33">
        <f>'ספר תקציב'!U472</f>
        <v>0</v>
      </c>
      <c r="V44" s="33">
        <f>'ספר תקציב'!V472</f>
        <v>0</v>
      </c>
      <c r="W44" s="33">
        <f>'ספר תקציב'!W472</f>
        <v>0</v>
      </c>
      <c r="X44" s="33">
        <f>'ספר תקציב'!X472</f>
        <v>17500000</v>
      </c>
      <c r="Y44" s="28" t="e">
        <f>Y43+Y42+Y41</f>
        <v>#REF!</v>
      </c>
      <c r="AA44" s="65">
        <f t="shared" si="9"/>
        <v>0</v>
      </c>
      <c r="AB44" s="55">
        <f t="shared" si="10"/>
        <v>0</v>
      </c>
    </row>
    <row r="45" spans="6:32" ht="60" customHeight="1" x14ac:dyDescent="0.35">
      <c r="F45" s="83">
        <v>6</v>
      </c>
      <c r="G45" s="38" t="s">
        <v>188</v>
      </c>
      <c r="H45" s="33">
        <f>'ספר תקציב'!H478</f>
        <v>8962500</v>
      </c>
      <c r="I45" s="33">
        <f>'ספר תקציב'!I478</f>
        <v>0</v>
      </c>
      <c r="J45" s="33">
        <f>'ספר תקציב'!J478</f>
        <v>0</v>
      </c>
      <c r="K45" s="33">
        <f>'ספר תקציב'!K478</f>
        <v>0</v>
      </c>
      <c r="L45" s="33">
        <f>'ספר תקציב'!L478</f>
        <v>8962500</v>
      </c>
      <c r="M45" s="33">
        <f>'ספר תקציב'!M478</f>
        <v>0</v>
      </c>
      <c r="N45" s="33">
        <f>'ספר תקציב'!N478</f>
        <v>8962500</v>
      </c>
      <c r="O45" s="33">
        <f>'ספר תקציב'!O478</f>
        <v>0</v>
      </c>
      <c r="P45" s="33">
        <f>'ספר תקציב'!P478</f>
        <v>0</v>
      </c>
      <c r="Q45" s="33">
        <f>'ספר תקציב'!Q478</f>
        <v>0</v>
      </c>
      <c r="R45" s="33">
        <f>'ספר תקציב'!R478</f>
        <v>8962500</v>
      </c>
      <c r="S45" s="33">
        <f>'ספר תקציב'!S478</f>
        <v>0</v>
      </c>
      <c r="T45" s="33">
        <f>'ספר תקציב'!T478</f>
        <v>0</v>
      </c>
      <c r="U45" s="33">
        <f>'ספר תקציב'!U478</f>
        <v>0</v>
      </c>
      <c r="V45" s="33">
        <f>'ספר תקציב'!V478</f>
        <v>0</v>
      </c>
      <c r="W45" s="33">
        <f>'ספר תקציב'!W478</f>
        <v>0</v>
      </c>
      <c r="X45" s="33">
        <f>'ספר תקציב'!X478</f>
        <v>0</v>
      </c>
      <c r="Y45" s="28" t="e">
        <f>SUM(#REF!)</f>
        <v>#REF!</v>
      </c>
      <c r="AA45" s="65">
        <f t="shared" si="9"/>
        <v>0</v>
      </c>
      <c r="AB45" s="55">
        <f t="shared" si="10"/>
        <v>0</v>
      </c>
    </row>
    <row r="46" spans="6:32" ht="60" customHeight="1" x14ac:dyDescent="0.35">
      <c r="F46" s="83">
        <v>7</v>
      </c>
      <c r="G46" s="38" t="s">
        <v>194</v>
      </c>
      <c r="H46" s="33">
        <f>'ספר תקציב'!H488</f>
        <v>10324000</v>
      </c>
      <c r="I46" s="33">
        <f>'ספר תקציב'!I488</f>
        <v>3500000</v>
      </c>
      <c r="J46" s="33">
        <f>'ספר תקציב'!J488</f>
        <v>200000</v>
      </c>
      <c r="K46" s="33">
        <f>'ספר תקציב'!K488</f>
        <v>0</v>
      </c>
      <c r="L46" s="33">
        <f>'ספר תקציב'!L488</f>
        <v>6624000</v>
      </c>
      <c r="M46" s="33">
        <f>'ספר תקציב'!M488</f>
        <v>0</v>
      </c>
      <c r="N46" s="33">
        <f>'ספר תקציב'!N488</f>
        <v>5600000</v>
      </c>
      <c r="O46" s="33">
        <f>'ספר תקציב'!O488</f>
        <v>1500000</v>
      </c>
      <c r="P46" s="33">
        <f>'ספר תקציב'!P488</f>
        <v>200000</v>
      </c>
      <c r="Q46" s="33">
        <f>'ספר תקציב'!Q488</f>
        <v>0</v>
      </c>
      <c r="R46" s="33">
        <f>'ספר תקציב'!R488</f>
        <v>3900000</v>
      </c>
      <c r="S46" s="33">
        <f>'ספר תקציב'!S488</f>
        <v>0</v>
      </c>
      <c r="T46" s="33">
        <f>'ספר תקציב'!T488</f>
        <v>4724000</v>
      </c>
      <c r="U46" s="33">
        <f>'ספר תקציב'!U488</f>
        <v>2000000</v>
      </c>
      <c r="V46" s="33">
        <f>'ספר תקציב'!V488</f>
        <v>0</v>
      </c>
      <c r="W46" s="33">
        <f>'ספר תקציב'!W488</f>
        <v>0</v>
      </c>
      <c r="X46" s="33">
        <f>'ספר תקציב'!X488</f>
        <v>2724000</v>
      </c>
      <c r="Y46" s="28" t="e">
        <f>SUM(#REF!)</f>
        <v>#REF!</v>
      </c>
      <c r="AA46" s="65">
        <f t="shared" si="9"/>
        <v>0</v>
      </c>
      <c r="AB46" s="55">
        <f t="shared" si="10"/>
        <v>0</v>
      </c>
    </row>
    <row r="47" spans="6:32" ht="60" customHeight="1" x14ac:dyDescent="0.35">
      <c r="F47" s="83"/>
      <c r="G47" s="38" t="s">
        <v>203</v>
      </c>
      <c r="H47" s="33">
        <f>'ספר תקציב'!H504</f>
        <v>453450000</v>
      </c>
      <c r="I47" s="33">
        <f>'ספר תקציב'!I504</f>
        <v>435675000</v>
      </c>
      <c r="J47" s="33">
        <f>'ספר תקציב'!J504</f>
        <v>17775000</v>
      </c>
      <c r="K47" s="33">
        <f>'ספר תקציב'!K504</f>
        <v>0</v>
      </c>
      <c r="L47" s="33">
        <f>'ספר תקציב'!L504</f>
        <v>0</v>
      </c>
      <c r="M47" s="33">
        <f>'ספר תקציב'!M504</f>
        <v>0</v>
      </c>
      <c r="N47" s="33">
        <f>'ספר תקציב'!N504</f>
        <v>453450000</v>
      </c>
      <c r="O47" s="33">
        <f>'ספר תקציב'!O504</f>
        <v>435675000</v>
      </c>
      <c r="P47" s="33">
        <f>'ספר תקציב'!P504</f>
        <v>17775000</v>
      </c>
      <c r="Q47" s="33">
        <f>'ספר תקציב'!Q504</f>
        <v>0</v>
      </c>
      <c r="R47" s="33">
        <f>'ספר תקציב'!R504</f>
        <v>0</v>
      </c>
      <c r="S47" s="33">
        <f>'ספר תקציב'!S504</f>
        <v>0</v>
      </c>
      <c r="T47" s="33">
        <f>'ספר תקציב'!T504</f>
        <v>0</v>
      </c>
      <c r="U47" s="33">
        <f>'ספר תקציב'!U504</f>
        <v>0</v>
      </c>
      <c r="V47" s="33">
        <f>'ספר תקציב'!V504</f>
        <v>0</v>
      </c>
      <c r="W47" s="33">
        <f>'ספר תקציב'!W504</f>
        <v>0</v>
      </c>
      <c r="X47" s="33">
        <f>'ספר תקציב'!X504</f>
        <v>0</v>
      </c>
      <c r="Y47" s="28" t="e">
        <f>SUM(#REF!)</f>
        <v>#REF!</v>
      </c>
      <c r="AA47" s="65">
        <f t="shared" si="9"/>
        <v>0</v>
      </c>
      <c r="AB47" s="55">
        <f t="shared" si="10"/>
        <v>0</v>
      </c>
    </row>
    <row r="48" spans="6:32" ht="60" customHeight="1" x14ac:dyDescent="0.35">
      <c r="F48" s="83"/>
      <c r="G48" s="38" t="s">
        <v>528</v>
      </c>
      <c r="H48" s="33">
        <f>'ספר תקציב'!H509</f>
        <v>39500000</v>
      </c>
      <c r="I48" s="33">
        <f>'ספר תקציב'!I509</f>
        <v>26500000</v>
      </c>
      <c r="J48" s="33">
        <f>'ספר תקציב'!J509</f>
        <v>0</v>
      </c>
      <c r="K48" s="33">
        <f>'ספר תקציב'!K509</f>
        <v>0</v>
      </c>
      <c r="L48" s="33">
        <f>'ספר תקציב'!L509</f>
        <v>0</v>
      </c>
      <c r="M48" s="33">
        <f>'ספר תקציב'!M509</f>
        <v>0</v>
      </c>
      <c r="N48" s="33">
        <f>'ספר תקציב'!N509</f>
        <v>39500000</v>
      </c>
      <c r="O48" s="33">
        <f>'ספר תקציב'!O509</f>
        <v>39500000</v>
      </c>
      <c r="P48" s="33">
        <f>'ספר תקציב'!P509</f>
        <v>0</v>
      </c>
      <c r="Q48" s="33">
        <f>'ספר תקציב'!Q509</f>
        <v>0</v>
      </c>
      <c r="R48" s="33">
        <f>'ספר תקציב'!R509</f>
        <v>0</v>
      </c>
      <c r="S48" s="33">
        <f>'ספר תקציב'!S509</f>
        <v>0</v>
      </c>
      <c r="T48" s="33">
        <f>'ספר תקציב'!T509</f>
        <v>0</v>
      </c>
      <c r="U48" s="33">
        <f>'ספר תקציב'!U509</f>
        <v>0</v>
      </c>
      <c r="V48" s="33">
        <f>'ספר תקציב'!V509</f>
        <v>0</v>
      </c>
      <c r="W48" s="33">
        <f>'ספר תקציב'!W509</f>
        <v>0</v>
      </c>
      <c r="X48" s="33">
        <f>'ספר תקציב'!X509</f>
        <v>0</v>
      </c>
      <c r="Y48" s="28" t="e">
        <f>#REF!</f>
        <v>#REF!</v>
      </c>
      <c r="AA48" s="65">
        <f t="shared" si="9"/>
        <v>0</v>
      </c>
      <c r="AB48" s="55">
        <f t="shared" si="10"/>
        <v>0</v>
      </c>
    </row>
    <row r="49" spans="6:32" ht="60" customHeight="1" x14ac:dyDescent="0.35">
      <c r="F49" s="83"/>
      <c r="G49" s="38" t="s">
        <v>205</v>
      </c>
      <c r="H49" s="33">
        <f>'ספר תקציב'!H562</f>
        <v>117353500</v>
      </c>
      <c r="I49" s="33">
        <f>'ספר תקציב'!I562</f>
        <v>41190000</v>
      </c>
      <c r="J49" s="33">
        <f>'ספר תקציב'!J562</f>
        <v>0</v>
      </c>
      <c r="K49" s="33">
        <f>'ספר תקציב'!K562</f>
        <v>0</v>
      </c>
      <c r="L49" s="33">
        <f>'ספר תקציב'!L562</f>
        <v>59713500</v>
      </c>
      <c r="M49" s="33">
        <f>'ספר תקציב'!M562</f>
        <v>0</v>
      </c>
      <c r="N49" s="33">
        <f>'ספר תקציב'!N562</f>
        <v>48550000</v>
      </c>
      <c r="O49" s="33">
        <f>'ספר תקציב'!O562</f>
        <v>45050000</v>
      </c>
      <c r="P49" s="33">
        <f>'ספר תקציב'!P562</f>
        <v>0</v>
      </c>
      <c r="Q49" s="33">
        <f>'ספר תקציב'!Q562</f>
        <v>0</v>
      </c>
      <c r="R49" s="33">
        <f>'ספר תקציב'!R562</f>
        <v>3500000</v>
      </c>
      <c r="S49" s="33">
        <f>'ספר תקציב'!S562</f>
        <v>0</v>
      </c>
      <c r="T49" s="33">
        <f>'ספר תקציב'!T562</f>
        <v>68803500</v>
      </c>
      <c r="U49" s="33">
        <f>'ספר תקציב'!U562</f>
        <v>27223500</v>
      </c>
      <c r="V49" s="33">
        <f>'ספר תקציב'!V562</f>
        <v>0</v>
      </c>
      <c r="W49" s="33">
        <f>'ספר תקציב'!W562</f>
        <v>0</v>
      </c>
      <c r="X49" s="33">
        <f>'ספר תקציב'!X562</f>
        <v>41580000</v>
      </c>
      <c r="Y49" s="28" t="e">
        <f>SUM(#REF!)</f>
        <v>#REF!</v>
      </c>
      <c r="AA49" s="65">
        <f>N49-O49-P49-Q49-R49</f>
        <v>0</v>
      </c>
      <c r="AB49" s="55">
        <f>T49-U49-V49-W49-X49</f>
        <v>0</v>
      </c>
      <c r="AC49" s="66"/>
      <c r="AE49" s="58"/>
    </row>
    <row r="50" spans="6:32" ht="60" customHeight="1" x14ac:dyDescent="0.35">
      <c r="F50" s="83">
        <v>8</v>
      </c>
      <c r="G50" s="38" t="s">
        <v>337</v>
      </c>
      <c r="H50" s="33">
        <f>H49+H47+H48</f>
        <v>610303500</v>
      </c>
      <c r="I50" s="33">
        <f t="shared" ref="I50:X50" si="11">I49+I47+I48</f>
        <v>503365000</v>
      </c>
      <c r="J50" s="33">
        <f t="shared" si="11"/>
        <v>17775000</v>
      </c>
      <c r="K50" s="33">
        <f t="shared" si="11"/>
        <v>0</v>
      </c>
      <c r="L50" s="33">
        <f t="shared" si="11"/>
        <v>59713500</v>
      </c>
      <c r="M50" s="33">
        <f t="shared" si="11"/>
        <v>0</v>
      </c>
      <c r="N50" s="33">
        <f t="shared" si="11"/>
        <v>541500000</v>
      </c>
      <c r="O50" s="33">
        <f t="shared" si="11"/>
        <v>520225000</v>
      </c>
      <c r="P50" s="33">
        <f t="shared" si="11"/>
        <v>17775000</v>
      </c>
      <c r="Q50" s="33">
        <f t="shared" si="11"/>
        <v>0</v>
      </c>
      <c r="R50" s="33">
        <f t="shared" si="11"/>
        <v>3500000</v>
      </c>
      <c r="S50" s="33">
        <f t="shared" si="11"/>
        <v>0</v>
      </c>
      <c r="T50" s="33">
        <f t="shared" si="11"/>
        <v>68803500</v>
      </c>
      <c r="U50" s="33">
        <f t="shared" si="11"/>
        <v>27223500</v>
      </c>
      <c r="V50" s="33">
        <f t="shared" si="11"/>
        <v>0</v>
      </c>
      <c r="W50" s="33">
        <f t="shared" si="11"/>
        <v>0</v>
      </c>
      <c r="X50" s="33">
        <f t="shared" si="11"/>
        <v>41580000</v>
      </c>
      <c r="Y50" s="28" t="e">
        <f>Y49+Y47</f>
        <v>#REF!</v>
      </c>
      <c r="AA50" s="65">
        <f>N50-O50-P50-Q50-R50</f>
        <v>0</v>
      </c>
      <c r="AB50" s="55">
        <f>T50-U50-V50-W50-X50</f>
        <v>0</v>
      </c>
      <c r="AC50" s="66"/>
      <c r="AD50" s="67"/>
    </row>
    <row r="51" spans="6:32" ht="60" customHeight="1" x14ac:dyDescent="0.35">
      <c r="F51" s="83">
        <v>9</v>
      </c>
      <c r="G51" s="38" t="s">
        <v>212</v>
      </c>
      <c r="H51" s="33">
        <f>'ספר תקציב'!H572</f>
        <v>19550000</v>
      </c>
      <c r="I51" s="33">
        <f>'ספר תקציב'!I572</f>
        <v>0</v>
      </c>
      <c r="J51" s="33">
        <f>'ספר תקציב'!J572</f>
        <v>500000</v>
      </c>
      <c r="K51" s="33">
        <f>'ספר תקציב'!K572</f>
        <v>10000000</v>
      </c>
      <c r="L51" s="33">
        <f>'ספר תקציב'!L572</f>
        <v>9050000</v>
      </c>
      <c r="M51" s="33">
        <f>'ספר תקציב'!M572</f>
        <v>0</v>
      </c>
      <c r="N51" s="33">
        <f>'ספר תקציב'!N572</f>
        <v>15800000</v>
      </c>
      <c r="O51" s="33">
        <f>'ספר תקציב'!O572</f>
        <v>0</v>
      </c>
      <c r="P51" s="33">
        <f>'ספר תקציב'!P572</f>
        <v>300000</v>
      </c>
      <c r="Q51" s="33">
        <f>'ספר תקציב'!Q572</f>
        <v>10000000</v>
      </c>
      <c r="R51" s="33">
        <f>'ספר תקציב'!R572</f>
        <v>5500000</v>
      </c>
      <c r="S51" s="33">
        <f>'ספר תקציב'!S572</f>
        <v>0</v>
      </c>
      <c r="T51" s="33">
        <f>'ספר תקציב'!T572</f>
        <v>3750000</v>
      </c>
      <c r="U51" s="33">
        <f>'ספר תקציב'!U572</f>
        <v>0</v>
      </c>
      <c r="V51" s="33">
        <f>'ספר תקציב'!V572</f>
        <v>200000</v>
      </c>
      <c r="W51" s="33">
        <f>'ספר תקציב'!W572</f>
        <v>0</v>
      </c>
      <c r="X51" s="33">
        <f>'ספר תקציב'!X572</f>
        <v>3550000</v>
      </c>
      <c r="Y51" s="28" t="e">
        <f>#REF!</f>
        <v>#REF!</v>
      </c>
      <c r="AA51" s="65">
        <f>N51-O51-P51-Q51-R51</f>
        <v>0</v>
      </c>
      <c r="AB51" s="55">
        <f>T51-U51-V51-W51-X51</f>
        <v>0</v>
      </c>
    </row>
    <row r="52" spans="6:32" ht="60" customHeight="1" x14ac:dyDescent="0.35">
      <c r="F52" s="85"/>
      <c r="G52" s="74" t="s">
        <v>213</v>
      </c>
      <c r="H52" s="75">
        <f>H51+H50+H46+H45+H44+H40+H26+H15+H9</f>
        <v>1401009900</v>
      </c>
      <c r="I52" s="75">
        <f t="shared" ref="I52:X52" si="12">I51+I50+I46+I45+I44+I40+I26+I15+I9</f>
        <v>629410000</v>
      </c>
      <c r="J52" s="75">
        <f t="shared" si="12"/>
        <v>144261000</v>
      </c>
      <c r="K52" s="75">
        <f t="shared" si="12"/>
        <v>204916000</v>
      </c>
      <c r="L52" s="75">
        <f t="shared" si="12"/>
        <v>368472900</v>
      </c>
      <c r="M52" s="75">
        <f t="shared" si="12"/>
        <v>0</v>
      </c>
      <c r="N52" s="75">
        <f t="shared" si="12"/>
        <v>1028182400</v>
      </c>
      <c r="O52" s="75">
        <f t="shared" si="12"/>
        <v>642911000</v>
      </c>
      <c r="P52" s="75">
        <f t="shared" si="12"/>
        <v>99153000</v>
      </c>
      <c r="Q52" s="75">
        <f t="shared" si="12"/>
        <v>89593000</v>
      </c>
      <c r="R52" s="75">
        <f t="shared" si="12"/>
        <v>196525400</v>
      </c>
      <c r="S52" s="75">
        <f t="shared" si="12"/>
        <v>135000</v>
      </c>
      <c r="T52" s="75">
        <f t="shared" si="12"/>
        <v>372827500</v>
      </c>
      <c r="U52" s="75">
        <f t="shared" si="12"/>
        <v>39295500</v>
      </c>
      <c r="V52" s="75">
        <f t="shared" si="12"/>
        <v>44258000</v>
      </c>
      <c r="W52" s="75">
        <f t="shared" si="12"/>
        <v>118323000</v>
      </c>
      <c r="X52" s="75">
        <f t="shared" si="12"/>
        <v>170951000</v>
      </c>
      <c r="Y52" s="76" t="e">
        <f>Y51+Y50+Y46+Y45+Y44+Y40+Y26+Y15+Y9</f>
        <v>#REF!</v>
      </c>
      <c r="AA52" s="65">
        <f>N52-O52-P52-Q52-R52</f>
        <v>0</v>
      </c>
      <c r="AB52" s="55">
        <f>T52-U52-V52-W52-X52</f>
        <v>0</v>
      </c>
      <c r="AC52" s="67">
        <f>O52+U52</f>
        <v>682206500</v>
      </c>
      <c r="AD52" s="67">
        <f>P52+V52</f>
        <v>143411000</v>
      </c>
      <c r="AE52" s="67">
        <f>Q52+W52</f>
        <v>207916000</v>
      </c>
      <c r="AF52" s="67">
        <f>R52+X52</f>
        <v>367476400</v>
      </c>
    </row>
    <row r="53" spans="6:32" ht="26.25" x14ac:dyDescent="0.2">
      <c r="F53" s="8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AA53" s="55">
        <f t="shared" ref="AA53:AA116" si="13">H53-I53-J53-K53-L53-M53</f>
        <v>0</v>
      </c>
    </row>
    <row r="54" spans="6:32" ht="26.25" x14ac:dyDescent="0.2">
      <c r="F54" s="8"/>
      <c r="G54" s="9"/>
      <c r="H54" s="19"/>
      <c r="I54" s="10"/>
      <c r="J54" s="10"/>
      <c r="K54" s="10"/>
      <c r="L54" s="10"/>
      <c r="M54" s="10">
        <f>M52+L52+K52+J52+I52</f>
        <v>1347059900</v>
      </c>
      <c r="N54" s="19"/>
      <c r="O54" s="10"/>
      <c r="P54" s="10"/>
      <c r="Q54" s="10"/>
      <c r="R54" s="10"/>
      <c r="S54" s="54">
        <f>S52+R52+Q52+P52+O52</f>
        <v>1028317400</v>
      </c>
      <c r="T54" s="19"/>
      <c r="U54" s="10"/>
      <c r="V54" s="10"/>
      <c r="W54" s="10"/>
      <c r="X54" s="10"/>
      <c r="Y54" s="10" t="e">
        <f>Y52+X52+W52+V52+U52</f>
        <v>#REF!</v>
      </c>
      <c r="AA54" s="55"/>
    </row>
    <row r="55" spans="6:32" ht="26.25" x14ac:dyDescent="0.2">
      <c r="F55" s="8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AA55" s="55">
        <f t="shared" si="13"/>
        <v>0</v>
      </c>
    </row>
    <row r="56" spans="6:32" ht="26.25" x14ac:dyDescent="0.2">
      <c r="F56" s="11"/>
      <c r="G56" s="20"/>
      <c r="H56" s="13"/>
      <c r="I56" s="12"/>
      <c r="J56" s="12"/>
      <c r="K56" s="18"/>
      <c r="L56" s="12"/>
      <c r="M56" s="18">
        <f>N52+T52</f>
        <v>1401009900</v>
      </c>
      <c r="N56" s="13"/>
      <c r="O56" s="12"/>
      <c r="P56" s="12"/>
      <c r="Q56" s="18"/>
      <c r="R56" s="12"/>
      <c r="S56" s="18"/>
      <c r="T56" s="13"/>
      <c r="U56" s="12"/>
      <c r="V56" s="12"/>
      <c r="W56" s="18"/>
      <c r="X56" s="12"/>
      <c r="Y56" s="18"/>
      <c r="AA56" s="55"/>
    </row>
    <row r="57" spans="6:32" ht="26.25" x14ac:dyDescent="0.2">
      <c r="F57" s="11"/>
      <c r="G57" s="20"/>
      <c r="H57" s="12"/>
      <c r="I57" s="12"/>
      <c r="J57" s="12"/>
      <c r="K57" s="12"/>
      <c r="L57" s="12"/>
      <c r="M57" s="12"/>
      <c r="N57" s="12"/>
      <c r="O57" s="12"/>
      <c r="P57" s="12"/>
      <c r="Q57" s="18"/>
      <c r="R57" s="12"/>
      <c r="S57" s="12"/>
      <c r="T57" s="12"/>
      <c r="U57" s="12"/>
      <c r="V57" s="12"/>
      <c r="W57" s="12"/>
      <c r="X57" s="12"/>
      <c r="Y57" s="12"/>
      <c r="AA57" s="55">
        <f t="shared" si="13"/>
        <v>0</v>
      </c>
    </row>
    <row r="58" spans="6:32" ht="26.25" x14ac:dyDescent="0.2">
      <c r="F58" s="11"/>
      <c r="G58" s="20"/>
      <c r="H58" s="12"/>
      <c r="I58" s="12"/>
      <c r="J58" s="12"/>
      <c r="K58" s="12"/>
      <c r="L58" s="12"/>
      <c r="M58" s="18">
        <f>H52-1295151900</f>
        <v>105858000</v>
      </c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AA58" s="55"/>
    </row>
    <row r="59" spans="6:32" ht="26.25" x14ac:dyDescent="0.2">
      <c r="F59" s="14"/>
      <c r="G59" s="21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AA59" s="55">
        <f t="shared" si="13"/>
        <v>0</v>
      </c>
    </row>
    <row r="60" spans="6:32" ht="23.25" x14ac:dyDescent="0.35">
      <c r="F60" s="15"/>
      <c r="G60" s="22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AA60" s="55">
        <f t="shared" si="13"/>
        <v>0</v>
      </c>
    </row>
    <row r="61" spans="6:32" ht="23.25" x14ac:dyDescent="0.35">
      <c r="F61" s="15"/>
      <c r="G61" s="22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AA61" s="55">
        <f t="shared" si="13"/>
        <v>0</v>
      </c>
    </row>
    <row r="62" spans="6:32" ht="23.25" x14ac:dyDescent="0.35">
      <c r="F62" s="15"/>
      <c r="G62" s="22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AA62" s="55">
        <f t="shared" si="13"/>
        <v>0</v>
      </c>
    </row>
    <row r="63" spans="6:32" ht="23.25" x14ac:dyDescent="0.35">
      <c r="F63" s="15"/>
      <c r="G63" s="22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AA63" s="55">
        <f t="shared" si="13"/>
        <v>0</v>
      </c>
    </row>
    <row r="64" spans="6:32" ht="23.25" x14ac:dyDescent="0.35">
      <c r="F64" s="15"/>
      <c r="G64" s="22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AA64" s="55">
        <f t="shared" si="13"/>
        <v>0</v>
      </c>
    </row>
    <row r="65" spans="6:27" ht="23.25" x14ac:dyDescent="0.35">
      <c r="F65" s="15"/>
      <c r="G65" s="22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AA65" s="55">
        <f t="shared" si="13"/>
        <v>0</v>
      </c>
    </row>
    <row r="66" spans="6:27" ht="23.25" x14ac:dyDescent="0.35">
      <c r="F66" s="15"/>
      <c r="G66" s="22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AA66" s="55">
        <f t="shared" si="13"/>
        <v>0</v>
      </c>
    </row>
    <row r="67" spans="6:27" ht="23.25" x14ac:dyDescent="0.35">
      <c r="F67" s="15"/>
      <c r="G67" s="22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AA67" s="55">
        <f t="shared" si="13"/>
        <v>0</v>
      </c>
    </row>
    <row r="68" spans="6:27" ht="23.25" x14ac:dyDescent="0.35">
      <c r="F68" s="15"/>
      <c r="G68" s="22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AA68" s="55">
        <f t="shared" si="13"/>
        <v>0</v>
      </c>
    </row>
    <row r="69" spans="6:27" ht="23.25" x14ac:dyDescent="0.35">
      <c r="F69" s="15"/>
      <c r="G69" s="22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AA69" s="55">
        <f t="shared" si="13"/>
        <v>0</v>
      </c>
    </row>
    <row r="70" spans="6:27" ht="23.25" x14ac:dyDescent="0.35">
      <c r="F70" s="15"/>
      <c r="G70" s="22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AA70" s="55">
        <f t="shared" si="13"/>
        <v>0</v>
      </c>
    </row>
    <row r="71" spans="6:27" ht="23.25" x14ac:dyDescent="0.35">
      <c r="F71" s="15"/>
      <c r="G71" s="22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AA71" s="55">
        <f t="shared" si="13"/>
        <v>0</v>
      </c>
    </row>
    <row r="72" spans="6:27" ht="23.25" x14ac:dyDescent="0.35">
      <c r="F72" s="15"/>
      <c r="G72" s="22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AA72" s="55">
        <f t="shared" si="13"/>
        <v>0</v>
      </c>
    </row>
    <row r="73" spans="6:27" ht="23.25" x14ac:dyDescent="0.35">
      <c r="F73" s="15"/>
      <c r="G73" s="22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AA73" s="55">
        <f t="shared" si="13"/>
        <v>0</v>
      </c>
    </row>
    <row r="74" spans="6:27" ht="23.25" x14ac:dyDescent="0.35">
      <c r="F74" s="15"/>
      <c r="G74" s="22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AA74" s="55">
        <f t="shared" si="13"/>
        <v>0</v>
      </c>
    </row>
    <row r="75" spans="6:27" ht="23.25" x14ac:dyDescent="0.35">
      <c r="F75" s="15"/>
      <c r="G75" s="22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AA75" s="55">
        <f t="shared" si="13"/>
        <v>0</v>
      </c>
    </row>
    <row r="76" spans="6:27" ht="23.25" x14ac:dyDescent="0.35">
      <c r="F76" s="15"/>
      <c r="G76" s="22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AA76" s="55">
        <f t="shared" si="13"/>
        <v>0</v>
      </c>
    </row>
    <row r="77" spans="6:27" ht="23.25" x14ac:dyDescent="0.35">
      <c r="F77" s="15"/>
      <c r="G77" s="22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AA77" s="55">
        <f t="shared" si="13"/>
        <v>0</v>
      </c>
    </row>
    <row r="78" spans="6:27" x14ac:dyDescent="0.2">
      <c r="AA78" s="55">
        <f t="shared" si="13"/>
        <v>0</v>
      </c>
    </row>
    <row r="79" spans="6:27" x14ac:dyDescent="0.2">
      <c r="AA79" s="55">
        <f t="shared" si="13"/>
        <v>0</v>
      </c>
    </row>
    <row r="80" spans="6:27" x14ac:dyDescent="0.2">
      <c r="AA80" s="55">
        <f t="shared" si="13"/>
        <v>0</v>
      </c>
    </row>
    <row r="81" spans="27:27" x14ac:dyDescent="0.2">
      <c r="AA81" s="55">
        <f t="shared" si="13"/>
        <v>0</v>
      </c>
    </row>
    <row r="82" spans="27:27" x14ac:dyDescent="0.2">
      <c r="AA82" s="55">
        <f t="shared" si="13"/>
        <v>0</v>
      </c>
    </row>
    <row r="83" spans="27:27" x14ac:dyDescent="0.2">
      <c r="AA83" s="55">
        <f t="shared" si="13"/>
        <v>0</v>
      </c>
    </row>
    <row r="84" spans="27:27" x14ac:dyDescent="0.2">
      <c r="AA84" s="55">
        <f t="shared" si="13"/>
        <v>0</v>
      </c>
    </row>
    <row r="85" spans="27:27" x14ac:dyDescent="0.2">
      <c r="AA85" s="55">
        <f t="shared" si="13"/>
        <v>0</v>
      </c>
    </row>
    <row r="86" spans="27:27" x14ac:dyDescent="0.2">
      <c r="AA86" s="55">
        <f t="shared" si="13"/>
        <v>0</v>
      </c>
    </row>
    <row r="87" spans="27:27" x14ac:dyDescent="0.2">
      <c r="AA87" s="55">
        <f t="shared" si="13"/>
        <v>0</v>
      </c>
    </row>
    <row r="88" spans="27:27" x14ac:dyDescent="0.2">
      <c r="AA88" s="55">
        <f t="shared" si="13"/>
        <v>0</v>
      </c>
    </row>
    <row r="89" spans="27:27" x14ac:dyDescent="0.2">
      <c r="AA89" s="55">
        <f t="shared" si="13"/>
        <v>0</v>
      </c>
    </row>
    <row r="90" spans="27:27" x14ac:dyDescent="0.2">
      <c r="AA90" s="55">
        <f t="shared" si="13"/>
        <v>0</v>
      </c>
    </row>
    <row r="91" spans="27:27" x14ac:dyDescent="0.2">
      <c r="AA91" s="55">
        <f t="shared" si="13"/>
        <v>0</v>
      </c>
    </row>
    <row r="92" spans="27:27" x14ac:dyDescent="0.2">
      <c r="AA92" s="55">
        <f t="shared" si="13"/>
        <v>0</v>
      </c>
    </row>
    <row r="93" spans="27:27" x14ac:dyDescent="0.2">
      <c r="AA93" s="55">
        <f t="shared" si="13"/>
        <v>0</v>
      </c>
    </row>
    <row r="94" spans="27:27" x14ac:dyDescent="0.2">
      <c r="AA94" s="55">
        <f t="shared" si="13"/>
        <v>0</v>
      </c>
    </row>
    <row r="95" spans="27:27" x14ac:dyDescent="0.2">
      <c r="AA95" s="55">
        <f t="shared" si="13"/>
        <v>0</v>
      </c>
    </row>
    <row r="96" spans="27:27" x14ac:dyDescent="0.2">
      <c r="AA96" s="55">
        <f t="shared" si="13"/>
        <v>0</v>
      </c>
    </row>
    <row r="97" spans="27:27" x14ac:dyDescent="0.2">
      <c r="AA97" s="55">
        <f t="shared" si="13"/>
        <v>0</v>
      </c>
    </row>
    <row r="98" spans="27:27" x14ac:dyDescent="0.2">
      <c r="AA98" s="55">
        <f t="shared" si="13"/>
        <v>0</v>
      </c>
    </row>
    <row r="99" spans="27:27" x14ac:dyDescent="0.2">
      <c r="AA99" s="55">
        <f t="shared" si="13"/>
        <v>0</v>
      </c>
    </row>
    <row r="100" spans="27:27" x14ac:dyDescent="0.2">
      <c r="AA100" s="55">
        <f t="shared" si="13"/>
        <v>0</v>
      </c>
    </row>
    <row r="101" spans="27:27" x14ac:dyDescent="0.2">
      <c r="AA101" s="55">
        <f t="shared" si="13"/>
        <v>0</v>
      </c>
    </row>
    <row r="102" spans="27:27" x14ac:dyDescent="0.2">
      <c r="AA102" s="55">
        <f t="shared" si="13"/>
        <v>0</v>
      </c>
    </row>
    <row r="103" spans="27:27" x14ac:dyDescent="0.2">
      <c r="AA103" s="55">
        <f t="shared" si="13"/>
        <v>0</v>
      </c>
    </row>
    <row r="104" spans="27:27" x14ac:dyDescent="0.2">
      <c r="AA104" s="55">
        <f t="shared" si="13"/>
        <v>0</v>
      </c>
    </row>
    <row r="105" spans="27:27" x14ac:dyDescent="0.2">
      <c r="AA105" s="55">
        <f t="shared" si="13"/>
        <v>0</v>
      </c>
    </row>
    <row r="106" spans="27:27" x14ac:dyDescent="0.2">
      <c r="AA106" s="55">
        <f t="shared" si="13"/>
        <v>0</v>
      </c>
    </row>
    <row r="107" spans="27:27" x14ac:dyDescent="0.2">
      <c r="AA107" s="55">
        <f t="shared" si="13"/>
        <v>0</v>
      </c>
    </row>
    <row r="108" spans="27:27" x14ac:dyDescent="0.2">
      <c r="AA108" s="55">
        <f t="shared" si="13"/>
        <v>0</v>
      </c>
    </row>
    <row r="109" spans="27:27" x14ac:dyDescent="0.2">
      <c r="AA109" s="55">
        <f t="shared" si="13"/>
        <v>0</v>
      </c>
    </row>
    <row r="110" spans="27:27" x14ac:dyDescent="0.2">
      <c r="AA110" s="55">
        <f t="shared" si="13"/>
        <v>0</v>
      </c>
    </row>
    <row r="111" spans="27:27" x14ac:dyDescent="0.2">
      <c r="AA111" s="55">
        <f t="shared" si="13"/>
        <v>0</v>
      </c>
    </row>
    <row r="112" spans="27:27" x14ac:dyDescent="0.2">
      <c r="AA112" s="55">
        <f t="shared" si="13"/>
        <v>0</v>
      </c>
    </row>
    <row r="113" spans="27:27" x14ac:dyDescent="0.2">
      <c r="AA113" s="55">
        <f t="shared" si="13"/>
        <v>0</v>
      </c>
    </row>
    <row r="114" spans="27:27" x14ac:dyDescent="0.2">
      <c r="AA114" s="55">
        <f t="shared" si="13"/>
        <v>0</v>
      </c>
    </row>
    <row r="115" spans="27:27" x14ac:dyDescent="0.2">
      <c r="AA115" s="55">
        <f t="shared" si="13"/>
        <v>0</v>
      </c>
    </row>
    <row r="116" spans="27:27" x14ac:dyDescent="0.2">
      <c r="AA116" s="55">
        <f t="shared" si="13"/>
        <v>0</v>
      </c>
    </row>
    <row r="117" spans="27:27" x14ac:dyDescent="0.2">
      <c r="AA117" s="55">
        <f t="shared" ref="AA117:AA180" si="14">H117-I117-J117-K117-L117-M117</f>
        <v>0</v>
      </c>
    </row>
    <row r="118" spans="27:27" x14ac:dyDescent="0.2">
      <c r="AA118" s="55">
        <f t="shared" si="14"/>
        <v>0</v>
      </c>
    </row>
    <row r="119" spans="27:27" x14ac:dyDescent="0.2">
      <c r="AA119" s="55">
        <f t="shared" si="14"/>
        <v>0</v>
      </c>
    </row>
    <row r="120" spans="27:27" x14ac:dyDescent="0.2">
      <c r="AA120" s="55">
        <f t="shared" si="14"/>
        <v>0</v>
      </c>
    </row>
    <row r="121" spans="27:27" x14ac:dyDescent="0.2">
      <c r="AA121" s="55">
        <f t="shared" si="14"/>
        <v>0</v>
      </c>
    </row>
    <row r="122" spans="27:27" x14ac:dyDescent="0.2">
      <c r="AA122" s="55">
        <f t="shared" si="14"/>
        <v>0</v>
      </c>
    </row>
    <row r="123" spans="27:27" x14ac:dyDescent="0.2">
      <c r="AA123" s="55">
        <f t="shared" si="14"/>
        <v>0</v>
      </c>
    </row>
    <row r="124" spans="27:27" x14ac:dyDescent="0.2">
      <c r="AA124" s="55">
        <f t="shared" si="14"/>
        <v>0</v>
      </c>
    </row>
    <row r="125" spans="27:27" x14ac:dyDescent="0.2">
      <c r="AA125" s="55">
        <f t="shared" si="14"/>
        <v>0</v>
      </c>
    </row>
    <row r="126" spans="27:27" x14ac:dyDescent="0.2">
      <c r="AA126" s="55">
        <f t="shared" si="14"/>
        <v>0</v>
      </c>
    </row>
    <row r="127" spans="27:27" x14ac:dyDescent="0.2">
      <c r="AA127" s="55">
        <f t="shared" si="14"/>
        <v>0</v>
      </c>
    </row>
    <row r="128" spans="27:27" x14ac:dyDescent="0.2">
      <c r="AA128" s="55">
        <f t="shared" si="14"/>
        <v>0</v>
      </c>
    </row>
    <row r="129" spans="27:27" x14ac:dyDescent="0.2">
      <c r="AA129" s="55">
        <f t="shared" si="14"/>
        <v>0</v>
      </c>
    </row>
    <row r="130" spans="27:27" x14ac:dyDescent="0.2">
      <c r="AA130" s="55">
        <f t="shared" si="14"/>
        <v>0</v>
      </c>
    </row>
    <row r="131" spans="27:27" x14ac:dyDescent="0.2">
      <c r="AA131" s="55">
        <f t="shared" si="14"/>
        <v>0</v>
      </c>
    </row>
    <row r="132" spans="27:27" x14ac:dyDescent="0.2">
      <c r="AA132" s="55">
        <f t="shared" si="14"/>
        <v>0</v>
      </c>
    </row>
    <row r="133" spans="27:27" x14ac:dyDescent="0.2">
      <c r="AA133" s="55">
        <f t="shared" si="14"/>
        <v>0</v>
      </c>
    </row>
    <row r="134" spans="27:27" x14ac:dyDescent="0.2">
      <c r="AA134" s="55">
        <f t="shared" si="14"/>
        <v>0</v>
      </c>
    </row>
    <row r="135" spans="27:27" x14ac:dyDescent="0.2">
      <c r="AA135" s="55">
        <f t="shared" si="14"/>
        <v>0</v>
      </c>
    </row>
    <row r="136" spans="27:27" x14ac:dyDescent="0.2">
      <c r="AA136" s="55">
        <f t="shared" si="14"/>
        <v>0</v>
      </c>
    </row>
    <row r="137" spans="27:27" x14ac:dyDescent="0.2">
      <c r="AA137" s="55">
        <f t="shared" si="14"/>
        <v>0</v>
      </c>
    </row>
    <row r="138" spans="27:27" x14ac:dyDescent="0.2">
      <c r="AA138" s="55">
        <f t="shared" si="14"/>
        <v>0</v>
      </c>
    </row>
    <row r="139" spans="27:27" x14ac:dyDescent="0.2">
      <c r="AA139" s="55">
        <f t="shared" si="14"/>
        <v>0</v>
      </c>
    </row>
    <row r="140" spans="27:27" x14ac:dyDescent="0.2">
      <c r="AA140" s="55">
        <f t="shared" si="14"/>
        <v>0</v>
      </c>
    </row>
    <row r="141" spans="27:27" x14ac:dyDescent="0.2">
      <c r="AA141" s="55">
        <f t="shared" si="14"/>
        <v>0</v>
      </c>
    </row>
    <row r="142" spans="27:27" x14ac:dyDescent="0.2">
      <c r="AA142" s="55">
        <f t="shared" si="14"/>
        <v>0</v>
      </c>
    </row>
    <row r="143" spans="27:27" x14ac:dyDescent="0.2">
      <c r="AA143" s="55">
        <f t="shared" si="14"/>
        <v>0</v>
      </c>
    </row>
    <row r="144" spans="27:27" x14ac:dyDescent="0.2">
      <c r="AA144" s="55">
        <f t="shared" si="14"/>
        <v>0</v>
      </c>
    </row>
    <row r="145" spans="27:27" x14ac:dyDescent="0.2">
      <c r="AA145" s="55">
        <f t="shared" si="14"/>
        <v>0</v>
      </c>
    </row>
    <row r="146" spans="27:27" x14ac:dyDescent="0.2">
      <c r="AA146" s="55">
        <f t="shared" si="14"/>
        <v>0</v>
      </c>
    </row>
    <row r="147" spans="27:27" x14ac:dyDescent="0.2">
      <c r="AA147" s="55">
        <f t="shared" si="14"/>
        <v>0</v>
      </c>
    </row>
    <row r="148" spans="27:27" x14ac:dyDescent="0.2">
      <c r="AA148" s="55">
        <f t="shared" si="14"/>
        <v>0</v>
      </c>
    </row>
    <row r="149" spans="27:27" x14ac:dyDescent="0.2">
      <c r="AA149" s="55">
        <f t="shared" si="14"/>
        <v>0</v>
      </c>
    </row>
    <row r="150" spans="27:27" x14ac:dyDescent="0.2">
      <c r="AA150" s="55">
        <f t="shared" si="14"/>
        <v>0</v>
      </c>
    </row>
    <row r="151" spans="27:27" x14ac:dyDescent="0.2">
      <c r="AA151" s="55">
        <f t="shared" si="14"/>
        <v>0</v>
      </c>
    </row>
    <row r="152" spans="27:27" x14ac:dyDescent="0.2">
      <c r="AA152" s="55">
        <f t="shared" si="14"/>
        <v>0</v>
      </c>
    </row>
    <row r="153" spans="27:27" x14ac:dyDescent="0.2">
      <c r="AA153" s="55">
        <f t="shared" si="14"/>
        <v>0</v>
      </c>
    </row>
    <row r="154" spans="27:27" x14ac:dyDescent="0.2">
      <c r="AA154" s="55">
        <f t="shared" si="14"/>
        <v>0</v>
      </c>
    </row>
    <row r="155" spans="27:27" x14ac:dyDescent="0.2">
      <c r="AA155" s="55">
        <f t="shared" si="14"/>
        <v>0</v>
      </c>
    </row>
    <row r="156" spans="27:27" x14ac:dyDescent="0.2">
      <c r="AA156" s="55">
        <f t="shared" si="14"/>
        <v>0</v>
      </c>
    </row>
    <row r="157" spans="27:27" x14ac:dyDescent="0.2">
      <c r="AA157" s="55">
        <f t="shared" si="14"/>
        <v>0</v>
      </c>
    </row>
    <row r="158" spans="27:27" x14ac:dyDescent="0.2">
      <c r="AA158" s="55">
        <f t="shared" si="14"/>
        <v>0</v>
      </c>
    </row>
    <row r="159" spans="27:27" x14ac:dyDescent="0.2">
      <c r="AA159" s="55">
        <f t="shared" si="14"/>
        <v>0</v>
      </c>
    </row>
    <row r="160" spans="27:27" x14ac:dyDescent="0.2">
      <c r="AA160" s="55">
        <f t="shared" si="14"/>
        <v>0</v>
      </c>
    </row>
    <row r="161" spans="27:27" x14ac:dyDescent="0.2">
      <c r="AA161" s="55">
        <f t="shared" si="14"/>
        <v>0</v>
      </c>
    </row>
    <row r="162" spans="27:27" x14ac:dyDescent="0.2">
      <c r="AA162" s="55">
        <f t="shared" si="14"/>
        <v>0</v>
      </c>
    </row>
    <row r="163" spans="27:27" x14ac:dyDescent="0.2">
      <c r="AA163" s="55">
        <f t="shared" si="14"/>
        <v>0</v>
      </c>
    </row>
    <row r="164" spans="27:27" x14ac:dyDescent="0.2">
      <c r="AA164" s="55">
        <f t="shared" si="14"/>
        <v>0</v>
      </c>
    </row>
    <row r="165" spans="27:27" x14ac:dyDescent="0.2">
      <c r="AA165" s="55">
        <f t="shared" si="14"/>
        <v>0</v>
      </c>
    </row>
    <row r="166" spans="27:27" x14ac:dyDescent="0.2">
      <c r="AA166" s="55">
        <f t="shared" si="14"/>
        <v>0</v>
      </c>
    </row>
    <row r="167" spans="27:27" x14ac:dyDescent="0.2">
      <c r="AA167" s="55">
        <f t="shared" si="14"/>
        <v>0</v>
      </c>
    </row>
    <row r="168" spans="27:27" x14ac:dyDescent="0.2">
      <c r="AA168" s="55">
        <f t="shared" si="14"/>
        <v>0</v>
      </c>
    </row>
    <row r="169" spans="27:27" x14ac:dyDescent="0.2">
      <c r="AA169" s="55">
        <f t="shared" si="14"/>
        <v>0</v>
      </c>
    </row>
    <row r="170" spans="27:27" x14ac:dyDescent="0.2">
      <c r="AA170" s="55">
        <f t="shared" si="14"/>
        <v>0</v>
      </c>
    </row>
    <row r="171" spans="27:27" x14ac:dyDescent="0.2">
      <c r="AA171" s="55">
        <f t="shared" si="14"/>
        <v>0</v>
      </c>
    </row>
    <row r="172" spans="27:27" x14ac:dyDescent="0.2">
      <c r="AA172" s="55">
        <f t="shared" si="14"/>
        <v>0</v>
      </c>
    </row>
    <row r="173" spans="27:27" x14ac:dyDescent="0.2">
      <c r="AA173" s="55">
        <f t="shared" si="14"/>
        <v>0</v>
      </c>
    </row>
    <row r="174" spans="27:27" x14ac:dyDescent="0.2">
      <c r="AA174" s="55">
        <f t="shared" si="14"/>
        <v>0</v>
      </c>
    </row>
    <row r="175" spans="27:27" x14ac:dyDescent="0.2">
      <c r="AA175" s="55">
        <f t="shared" si="14"/>
        <v>0</v>
      </c>
    </row>
    <row r="176" spans="27:27" x14ac:dyDescent="0.2">
      <c r="AA176" s="55">
        <f t="shared" si="14"/>
        <v>0</v>
      </c>
    </row>
    <row r="177" spans="27:27" x14ac:dyDescent="0.2">
      <c r="AA177" s="55">
        <f t="shared" si="14"/>
        <v>0</v>
      </c>
    </row>
    <row r="178" spans="27:27" x14ac:dyDescent="0.2">
      <c r="AA178" s="55">
        <f t="shared" si="14"/>
        <v>0</v>
      </c>
    </row>
    <row r="179" spans="27:27" x14ac:dyDescent="0.2">
      <c r="AA179" s="55">
        <f t="shared" si="14"/>
        <v>0</v>
      </c>
    </row>
    <row r="180" spans="27:27" x14ac:dyDescent="0.2">
      <c r="AA180" s="55">
        <f t="shared" si="14"/>
        <v>0</v>
      </c>
    </row>
    <row r="181" spans="27:27" x14ac:dyDescent="0.2">
      <c r="AA181" s="55">
        <f t="shared" ref="AA181:AA244" si="15">H181-I181-J181-K181-L181-M181</f>
        <v>0</v>
      </c>
    </row>
    <row r="182" spans="27:27" x14ac:dyDescent="0.2">
      <c r="AA182" s="55">
        <f t="shared" si="15"/>
        <v>0</v>
      </c>
    </row>
    <row r="183" spans="27:27" x14ac:dyDescent="0.2">
      <c r="AA183" s="55">
        <f t="shared" si="15"/>
        <v>0</v>
      </c>
    </row>
    <row r="184" spans="27:27" x14ac:dyDescent="0.2">
      <c r="AA184" s="55">
        <f t="shared" si="15"/>
        <v>0</v>
      </c>
    </row>
    <row r="185" spans="27:27" x14ac:dyDescent="0.2">
      <c r="AA185" s="55">
        <f t="shared" si="15"/>
        <v>0</v>
      </c>
    </row>
    <row r="186" spans="27:27" x14ac:dyDescent="0.2">
      <c r="AA186" s="55">
        <f t="shared" si="15"/>
        <v>0</v>
      </c>
    </row>
    <row r="187" spans="27:27" x14ac:dyDescent="0.2">
      <c r="AA187" s="55">
        <f t="shared" si="15"/>
        <v>0</v>
      </c>
    </row>
    <row r="188" spans="27:27" x14ac:dyDescent="0.2">
      <c r="AA188" s="55">
        <f t="shared" si="15"/>
        <v>0</v>
      </c>
    </row>
    <row r="189" spans="27:27" x14ac:dyDescent="0.2">
      <c r="AA189" s="55">
        <f t="shared" si="15"/>
        <v>0</v>
      </c>
    </row>
    <row r="190" spans="27:27" x14ac:dyDescent="0.2">
      <c r="AA190" s="55">
        <f t="shared" si="15"/>
        <v>0</v>
      </c>
    </row>
    <row r="191" spans="27:27" x14ac:dyDescent="0.2">
      <c r="AA191" s="55">
        <f t="shared" si="15"/>
        <v>0</v>
      </c>
    </row>
    <row r="192" spans="27:27" x14ac:dyDescent="0.2">
      <c r="AA192" s="55">
        <f t="shared" si="15"/>
        <v>0</v>
      </c>
    </row>
    <row r="193" spans="27:27" x14ac:dyDescent="0.2">
      <c r="AA193" s="55">
        <f t="shared" si="15"/>
        <v>0</v>
      </c>
    </row>
    <row r="194" spans="27:27" x14ac:dyDescent="0.2">
      <c r="AA194" s="55">
        <f t="shared" si="15"/>
        <v>0</v>
      </c>
    </row>
    <row r="195" spans="27:27" x14ac:dyDescent="0.2">
      <c r="AA195" s="55">
        <f t="shared" si="15"/>
        <v>0</v>
      </c>
    </row>
    <row r="196" spans="27:27" x14ac:dyDescent="0.2">
      <c r="AA196" s="55">
        <f t="shared" si="15"/>
        <v>0</v>
      </c>
    </row>
    <row r="197" spans="27:27" x14ac:dyDescent="0.2">
      <c r="AA197" s="55">
        <f t="shared" si="15"/>
        <v>0</v>
      </c>
    </row>
    <row r="198" spans="27:27" x14ac:dyDescent="0.2">
      <c r="AA198" s="55">
        <f t="shared" si="15"/>
        <v>0</v>
      </c>
    </row>
    <row r="199" spans="27:27" x14ac:dyDescent="0.2">
      <c r="AA199" s="55">
        <f t="shared" si="15"/>
        <v>0</v>
      </c>
    </row>
    <row r="200" spans="27:27" x14ac:dyDescent="0.2">
      <c r="AA200" s="55">
        <f t="shared" si="15"/>
        <v>0</v>
      </c>
    </row>
    <row r="201" spans="27:27" x14ac:dyDescent="0.2">
      <c r="AA201" s="55">
        <f t="shared" si="15"/>
        <v>0</v>
      </c>
    </row>
    <row r="202" spans="27:27" x14ac:dyDescent="0.2">
      <c r="AA202" s="55">
        <f t="shared" si="15"/>
        <v>0</v>
      </c>
    </row>
    <row r="203" spans="27:27" x14ac:dyDescent="0.2">
      <c r="AA203" s="55">
        <f t="shared" si="15"/>
        <v>0</v>
      </c>
    </row>
    <row r="204" spans="27:27" x14ac:dyDescent="0.2">
      <c r="AA204" s="55">
        <f t="shared" si="15"/>
        <v>0</v>
      </c>
    </row>
    <row r="205" spans="27:27" x14ac:dyDescent="0.2">
      <c r="AA205" s="55">
        <f t="shared" si="15"/>
        <v>0</v>
      </c>
    </row>
    <row r="206" spans="27:27" x14ac:dyDescent="0.2">
      <c r="AA206" s="55">
        <f t="shared" si="15"/>
        <v>0</v>
      </c>
    </row>
    <row r="207" spans="27:27" x14ac:dyDescent="0.2">
      <c r="AA207" s="55">
        <f t="shared" si="15"/>
        <v>0</v>
      </c>
    </row>
    <row r="208" spans="27:27" x14ac:dyDescent="0.2">
      <c r="AA208" s="55">
        <f t="shared" si="15"/>
        <v>0</v>
      </c>
    </row>
    <row r="209" spans="27:27" x14ac:dyDescent="0.2">
      <c r="AA209" s="55">
        <f t="shared" si="15"/>
        <v>0</v>
      </c>
    </row>
    <row r="210" spans="27:27" x14ac:dyDescent="0.2">
      <c r="AA210" s="55">
        <f t="shared" si="15"/>
        <v>0</v>
      </c>
    </row>
    <row r="211" spans="27:27" x14ac:dyDescent="0.2">
      <c r="AA211" s="55">
        <f t="shared" si="15"/>
        <v>0</v>
      </c>
    </row>
    <row r="212" spans="27:27" x14ac:dyDescent="0.2">
      <c r="AA212" s="55">
        <f t="shared" si="15"/>
        <v>0</v>
      </c>
    </row>
    <row r="213" spans="27:27" x14ac:dyDescent="0.2">
      <c r="AA213" s="55">
        <f t="shared" si="15"/>
        <v>0</v>
      </c>
    </row>
    <row r="214" spans="27:27" x14ac:dyDescent="0.2">
      <c r="AA214" s="55">
        <f t="shared" si="15"/>
        <v>0</v>
      </c>
    </row>
    <row r="215" spans="27:27" x14ac:dyDescent="0.2">
      <c r="AA215" s="55">
        <f t="shared" si="15"/>
        <v>0</v>
      </c>
    </row>
    <row r="216" spans="27:27" x14ac:dyDescent="0.2">
      <c r="AA216" s="55">
        <f t="shared" si="15"/>
        <v>0</v>
      </c>
    </row>
    <row r="217" spans="27:27" x14ac:dyDescent="0.2">
      <c r="AA217" s="55">
        <f t="shared" si="15"/>
        <v>0</v>
      </c>
    </row>
    <row r="218" spans="27:27" x14ac:dyDescent="0.2">
      <c r="AA218" s="55">
        <f t="shared" si="15"/>
        <v>0</v>
      </c>
    </row>
    <row r="219" spans="27:27" x14ac:dyDescent="0.2">
      <c r="AA219" s="55">
        <f t="shared" si="15"/>
        <v>0</v>
      </c>
    </row>
    <row r="220" spans="27:27" x14ac:dyDescent="0.2">
      <c r="AA220" s="55">
        <f t="shared" si="15"/>
        <v>0</v>
      </c>
    </row>
    <row r="221" spans="27:27" x14ac:dyDescent="0.2">
      <c r="AA221" s="55">
        <f t="shared" si="15"/>
        <v>0</v>
      </c>
    </row>
    <row r="222" spans="27:27" x14ac:dyDescent="0.2">
      <c r="AA222" s="55">
        <f t="shared" si="15"/>
        <v>0</v>
      </c>
    </row>
    <row r="223" spans="27:27" x14ac:dyDescent="0.2">
      <c r="AA223" s="55">
        <f t="shared" si="15"/>
        <v>0</v>
      </c>
    </row>
    <row r="224" spans="27:27" x14ac:dyDescent="0.2">
      <c r="AA224" s="55">
        <f t="shared" si="15"/>
        <v>0</v>
      </c>
    </row>
    <row r="225" spans="27:27" x14ac:dyDescent="0.2">
      <c r="AA225" s="55">
        <f t="shared" si="15"/>
        <v>0</v>
      </c>
    </row>
    <row r="226" spans="27:27" x14ac:dyDescent="0.2">
      <c r="AA226" s="55">
        <f t="shared" si="15"/>
        <v>0</v>
      </c>
    </row>
    <row r="227" spans="27:27" x14ac:dyDescent="0.2">
      <c r="AA227" s="55">
        <f t="shared" si="15"/>
        <v>0</v>
      </c>
    </row>
    <row r="228" spans="27:27" x14ac:dyDescent="0.2">
      <c r="AA228" s="55">
        <f t="shared" si="15"/>
        <v>0</v>
      </c>
    </row>
    <row r="229" spans="27:27" x14ac:dyDescent="0.2">
      <c r="AA229" s="55">
        <f t="shared" si="15"/>
        <v>0</v>
      </c>
    </row>
    <row r="230" spans="27:27" x14ac:dyDescent="0.2">
      <c r="AA230" s="55">
        <f t="shared" si="15"/>
        <v>0</v>
      </c>
    </row>
    <row r="231" spans="27:27" x14ac:dyDescent="0.2">
      <c r="AA231" s="55">
        <f t="shared" si="15"/>
        <v>0</v>
      </c>
    </row>
    <row r="232" spans="27:27" x14ac:dyDescent="0.2">
      <c r="AA232" s="55">
        <f t="shared" si="15"/>
        <v>0</v>
      </c>
    </row>
    <row r="233" spans="27:27" x14ac:dyDescent="0.2">
      <c r="AA233" s="55">
        <f t="shared" si="15"/>
        <v>0</v>
      </c>
    </row>
    <row r="234" spans="27:27" x14ac:dyDescent="0.2">
      <c r="AA234" s="55">
        <f t="shared" si="15"/>
        <v>0</v>
      </c>
    </row>
    <row r="235" spans="27:27" x14ac:dyDescent="0.2">
      <c r="AA235" s="55">
        <f t="shared" si="15"/>
        <v>0</v>
      </c>
    </row>
    <row r="236" spans="27:27" x14ac:dyDescent="0.2">
      <c r="AA236" s="55">
        <f t="shared" si="15"/>
        <v>0</v>
      </c>
    </row>
    <row r="237" spans="27:27" x14ac:dyDescent="0.2">
      <c r="AA237" s="55">
        <f t="shared" si="15"/>
        <v>0</v>
      </c>
    </row>
    <row r="238" spans="27:27" x14ac:dyDescent="0.2">
      <c r="AA238" s="55">
        <f t="shared" si="15"/>
        <v>0</v>
      </c>
    </row>
    <row r="239" spans="27:27" x14ac:dyDescent="0.2">
      <c r="AA239" s="55">
        <f t="shared" si="15"/>
        <v>0</v>
      </c>
    </row>
    <row r="240" spans="27:27" x14ac:dyDescent="0.2">
      <c r="AA240" s="55">
        <f t="shared" si="15"/>
        <v>0</v>
      </c>
    </row>
    <row r="241" spans="27:27" x14ac:dyDescent="0.2">
      <c r="AA241" s="55">
        <f t="shared" si="15"/>
        <v>0</v>
      </c>
    </row>
    <row r="242" spans="27:27" x14ac:dyDescent="0.2">
      <c r="AA242" s="55">
        <f t="shared" si="15"/>
        <v>0</v>
      </c>
    </row>
    <row r="243" spans="27:27" x14ac:dyDescent="0.2">
      <c r="AA243" s="55">
        <f t="shared" si="15"/>
        <v>0</v>
      </c>
    </row>
    <row r="244" spans="27:27" x14ac:dyDescent="0.2">
      <c r="AA244" s="55">
        <f t="shared" si="15"/>
        <v>0</v>
      </c>
    </row>
    <row r="245" spans="27:27" x14ac:dyDescent="0.2">
      <c r="AA245" s="55">
        <f t="shared" ref="AA245:AA308" si="16">H245-I245-J245-K245-L245-M245</f>
        <v>0</v>
      </c>
    </row>
    <row r="246" spans="27:27" x14ac:dyDescent="0.2">
      <c r="AA246" s="55">
        <f t="shared" si="16"/>
        <v>0</v>
      </c>
    </row>
    <row r="247" spans="27:27" x14ac:dyDescent="0.2">
      <c r="AA247" s="55">
        <f t="shared" si="16"/>
        <v>0</v>
      </c>
    </row>
    <row r="248" spans="27:27" x14ac:dyDescent="0.2">
      <c r="AA248" s="55">
        <f t="shared" si="16"/>
        <v>0</v>
      </c>
    </row>
    <row r="249" spans="27:27" x14ac:dyDescent="0.2">
      <c r="AA249" s="55">
        <f t="shared" si="16"/>
        <v>0</v>
      </c>
    </row>
    <row r="250" spans="27:27" x14ac:dyDescent="0.2">
      <c r="AA250" s="55">
        <f t="shared" si="16"/>
        <v>0</v>
      </c>
    </row>
    <row r="251" spans="27:27" x14ac:dyDescent="0.2">
      <c r="AA251" s="55">
        <f t="shared" si="16"/>
        <v>0</v>
      </c>
    </row>
    <row r="252" spans="27:27" x14ac:dyDescent="0.2">
      <c r="AA252" s="55">
        <f t="shared" si="16"/>
        <v>0</v>
      </c>
    </row>
    <row r="253" spans="27:27" x14ac:dyDescent="0.2">
      <c r="AA253" s="55">
        <f t="shared" si="16"/>
        <v>0</v>
      </c>
    </row>
    <row r="254" spans="27:27" x14ac:dyDescent="0.2">
      <c r="AA254" s="55">
        <f t="shared" si="16"/>
        <v>0</v>
      </c>
    </row>
    <row r="255" spans="27:27" x14ac:dyDescent="0.2">
      <c r="AA255" s="55">
        <f t="shared" si="16"/>
        <v>0</v>
      </c>
    </row>
    <row r="256" spans="27:27" x14ac:dyDescent="0.2">
      <c r="AA256" s="55">
        <f t="shared" si="16"/>
        <v>0</v>
      </c>
    </row>
    <row r="257" spans="27:27" x14ac:dyDescent="0.2">
      <c r="AA257" s="55">
        <f t="shared" si="16"/>
        <v>0</v>
      </c>
    </row>
    <row r="258" spans="27:27" x14ac:dyDescent="0.2">
      <c r="AA258" s="55">
        <f t="shared" si="16"/>
        <v>0</v>
      </c>
    </row>
    <row r="259" spans="27:27" x14ac:dyDescent="0.2">
      <c r="AA259" s="55">
        <f t="shared" si="16"/>
        <v>0</v>
      </c>
    </row>
    <row r="260" spans="27:27" x14ac:dyDescent="0.2">
      <c r="AA260" s="55">
        <f t="shared" si="16"/>
        <v>0</v>
      </c>
    </row>
    <row r="261" spans="27:27" x14ac:dyDescent="0.2">
      <c r="AA261" s="55">
        <f t="shared" si="16"/>
        <v>0</v>
      </c>
    </row>
    <row r="262" spans="27:27" x14ac:dyDescent="0.2">
      <c r="AA262" s="55">
        <f t="shared" si="16"/>
        <v>0</v>
      </c>
    </row>
    <row r="263" spans="27:27" x14ac:dyDescent="0.2">
      <c r="AA263" s="55">
        <f t="shared" si="16"/>
        <v>0</v>
      </c>
    </row>
    <row r="264" spans="27:27" x14ac:dyDescent="0.2">
      <c r="AA264" s="55">
        <f t="shared" si="16"/>
        <v>0</v>
      </c>
    </row>
    <row r="265" spans="27:27" x14ac:dyDescent="0.2">
      <c r="AA265" s="55">
        <f t="shared" si="16"/>
        <v>0</v>
      </c>
    </row>
    <row r="266" spans="27:27" x14ac:dyDescent="0.2">
      <c r="AA266" s="55">
        <f t="shared" si="16"/>
        <v>0</v>
      </c>
    </row>
    <row r="267" spans="27:27" x14ac:dyDescent="0.2">
      <c r="AA267" s="55">
        <f t="shared" si="16"/>
        <v>0</v>
      </c>
    </row>
    <row r="268" spans="27:27" x14ac:dyDescent="0.2">
      <c r="AA268" s="55">
        <f t="shared" si="16"/>
        <v>0</v>
      </c>
    </row>
    <row r="269" spans="27:27" x14ac:dyDescent="0.2">
      <c r="AA269" s="55">
        <f t="shared" si="16"/>
        <v>0</v>
      </c>
    </row>
    <row r="270" spans="27:27" x14ac:dyDescent="0.2">
      <c r="AA270" s="55">
        <f t="shared" si="16"/>
        <v>0</v>
      </c>
    </row>
    <row r="271" spans="27:27" x14ac:dyDescent="0.2">
      <c r="AA271" s="55">
        <f t="shared" si="16"/>
        <v>0</v>
      </c>
    </row>
    <row r="272" spans="27:27" x14ac:dyDescent="0.2">
      <c r="AA272" s="55">
        <f t="shared" si="16"/>
        <v>0</v>
      </c>
    </row>
    <row r="273" spans="27:27" x14ac:dyDescent="0.2">
      <c r="AA273" s="55">
        <f t="shared" si="16"/>
        <v>0</v>
      </c>
    </row>
    <row r="274" spans="27:27" x14ac:dyDescent="0.2">
      <c r="AA274" s="55">
        <f t="shared" si="16"/>
        <v>0</v>
      </c>
    </row>
    <row r="275" spans="27:27" x14ac:dyDescent="0.2">
      <c r="AA275" s="55">
        <f t="shared" si="16"/>
        <v>0</v>
      </c>
    </row>
    <row r="276" spans="27:27" x14ac:dyDescent="0.2">
      <c r="AA276" s="55">
        <f t="shared" si="16"/>
        <v>0</v>
      </c>
    </row>
    <row r="277" spans="27:27" x14ac:dyDescent="0.2">
      <c r="AA277" s="55">
        <f t="shared" si="16"/>
        <v>0</v>
      </c>
    </row>
    <row r="278" spans="27:27" x14ac:dyDescent="0.2">
      <c r="AA278" s="55">
        <f t="shared" si="16"/>
        <v>0</v>
      </c>
    </row>
    <row r="279" spans="27:27" x14ac:dyDescent="0.2">
      <c r="AA279" s="55">
        <f t="shared" si="16"/>
        <v>0</v>
      </c>
    </row>
    <row r="280" spans="27:27" x14ac:dyDescent="0.2">
      <c r="AA280" s="55">
        <f t="shared" si="16"/>
        <v>0</v>
      </c>
    </row>
    <row r="281" spans="27:27" x14ac:dyDescent="0.2">
      <c r="AA281" s="55">
        <f t="shared" si="16"/>
        <v>0</v>
      </c>
    </row>
    <row r="282" spans="27:27" x14ac:dyDescent="0.2">
      <c r="AA282" s="55">
        <f t="shared" si="16"/>
        <v>0</v>
      </c>
    </row>
    <row r="283" spans="27:27" x14ac:dyDescent="0.2">
      <c r="AA283" s="55">
        <f t="shared" si="16"/>
        <v>0</v>
      </c>
    </row>
    <row r="284" spans="27:27" x14ac:dyDescent="0.2">
      <c r="AA284" s="55">
        <f t="shared" si="16"/>
        <v>0</v>
      </c>
    </row>
    <row r="285" spans="27:27" x14ac:dyDescent="0.2">
      <c r="AA285" s="55">
        <f t="shared" si="16"/>
        <v>0</v>
      </c>
    </row>
    <row r="286" spans="27:27" x14ac:dyDescent="0.2">
      <c r="AA286" s="55">
        <f t="shared" si="16"/>
        <v>0</v>
      </c>
    </row>
    <row r="287" spans="27:27" x14ac:dyDescent="0.2">
      <c r="AA287" s="55">
        <f t="shared" si="16"/>
        <v>0</v>
      </c>
    </row>
    <row r="288" spans="27:27" x14ac:dyDescent="0.2">
      <c r="AA288" s="55">
        <f t="shared" si="16"/>
        <v>0</v>
      </c>
    </row>
    <row r="289" spans="27:27" x14ac:dyDescent="0.2">
      <c r="AA289" s="55">
        <f t="shared" si="16"/>
        <v>0</v>
      </c>
    </row>
    <row r="290" spans="27:27" x14ac:dyDescent="0.2">
      <c r="AA290" s="55">
        <f t="shared" si="16"/>
        <v>0</v>
      </c>
    </row>
    <row r="291" spans="27:27" x14ac:dyDescent="0.2">
      <c r="AA291" s="55">
        <f t="shared" si="16"/>
        <v>0</v>
      </c>
    </row>
    <row r="292" spans="27:27" x14ac:dyDescent="0.2">
      <c r="AA292" s="55">
        <f t="shared" si="16"/>
        <v>0</v>
      </c>
    </row>
    <row r="293" spans="27:27" x14ac:dyDescent="0.2">
      <c r="AA293" s="55">
        <f t="shared" si="16"/>
        <v>0</v>
      </c>
    </row>
    <row r="294" spans="27:27" x14ac:dyDescent="0.2">
      <c r="AA294" s="55">
        <f t="shared" si="16"/>
        <v>0</v>
      </c>
    </row>
    <row r="295" spans="27:27" x14ac:dyDescent="0.2">
      <c r="AA295" s="55">
        <f t="shared" si="16"/>
        <v>0</v>
      </c>
    </row>
    <row r="296" spans="27:27" x14ac:dyDescent="0.2">
      <c r="AA296" s="55">
        <f t="shared" si="16"/>
        <v>0</v>
      </c>
    </row>
    <row r="297" spans="27:27" x14ac:dyDescent="0.2">
      <c r="AA297" s="55">
        <f t="shared" si="16"/>
        <v>0</v>
      </c>
    </row>
    <row r="298" spans="27:27" x14ac:dyDescent="0.2">
      <c r="AA298" s="55">
        <f t="shared" si="16"/>
        <v>0</v>
      </c>
    </row>
    <row r="299" spans="27:27" x14ac:dyDescent="0.2">
      <c r="AA299" s="55">
        <f t="shared" si="16"/>
        <v>0</v>
      </c>
    </row>
    <row r="300" spans="27:27" x14ac:dyDescent="0.2">
      <c r="AA300" s="55">
        <f t="shared" si="16"/>
        <v>0</v>
      </c>
    </row>
    <row r="301" spans="27:27" x14ac:dyDescent="0.2">
      <c r="AA301" s="55">
        <f t="shared" si="16"/>
        <v>0</v>
      </c>
    </row>
    <row r="302" spans="27:27" x14ac:dyDescent="0.2">
      <c r="AA302" s="55">
        <f t="shared" si="16"/>
        <v>0</v>
      </c>
    </row>
    <row r="303" spans="27:27" x14ac:dyDescent="0.2">
      <c r="AA303" s="55">
        <f t="shared" si="16"/>
        <v>0</v>
      </c>
    </row>
    <row r="304" spans="27:27" x14ac:dyDescent="0.2">
      <c r="AA304" s="55">
        <f t="shared" si="16"/>
        <v>0</v>
      </c>
    </row>
    <row r="305" spans="27:27" x14ac:dyDescent="0.2">
      <c r="AA305" s="55">
        <f t="shared" si="16"/>
        <v>0</v>
      </c>
    </row>
    <row r="306" spans="27:27" x14ac:dyDescent="0.2">
      <c r="AA306" s="55">
        <f t="shared" si="16"/>
        <v>0</v>
      </c>
    </row>
    <row r="307" spans="27:27" x14ac:dyDescent="0.2">
      <c r="AA307" s="55">
        <f t="shared" si="16"/>
        <v>0</v>
      </c>
    </row>
    <row r="308" spans="27:27" x14ac:dyDescent="0.2">
      <c r="AA308" s="55">
        <f t="shared" si="16"/>
        <v>0</v>
      </c>
    </row>
    <row r="309" spans="27:27" x14ac:dyDescent="0.2">
      <c r="AA309" s="55">
        <f t="shared" ref="AA309:AA318" si="17">H309-I309-J309-K309-L309-M309</f>
        <v>0</v>
      </c>
    </row>
    <row r="310" spans="27:27" x14ac:dyDescent="0.2">
      <c r="AA310" s="55">
        <f t="shared" si="17"/>
        <v>0</v>
      </c>
    </row>
    <row r="311" spans="27:27" x14ac:dyDescent="0.2">
      <c r="AA311" s="55">
        <f t="shared" si="17"/>
        <v>0</v>
      </c>
    </row>
    <row r="312" spans="27:27" x14ac:dyDescent="0.2">
      <c r="AA312" s="55">
        <f t="shared" si="17"/>
        <v>0</v>
      </c>
    </row>
    <row r="313" spans="27:27" x14ac:dyDescent="0.2">
      <c r="AA313" s="55">
        <f t="shared" si="17"/>
        <v>0</v>
      </c>
    </row>
    <row r="314" spans="27:27" x14ac:dyDescent="0.2">
      <c r="AA314" s="55">
        <f t="shared" si="17"/>
        <v>0</v>
      </c>
    </row>
    <row r="315" spans="27:27" x14ac:dyDescent="0.2">
      <c r="AA315" s="55">
        <f t="shared" si="17"/>
        <v>0</v>
      </c>
    </row>
    <row r="316" spans="27:27" x14ac:dyDescent="0.2">
      <c r="AA316" s="55">
        <f t="shared" si="17"/>
        <v>0</v>
      </c>
    </row>
    <row r="317" spans="27:27" x14ac:dyDescent="0.2">
      <c r="AA317" s="55">
        <f t="shared" si="17"/>
        <v>0</v>
      </c>
    </row>
    <row r="318" spans="27:27" x14ac:dyDescent="0.2">
      <c r="AA318" s="55">
        <f t="shared" si="17"/>
        <v>0</v>
      </c>
    </row>
    <row r="390" spans="3:3" x14ac:dyDescent="0.2">
      <c r="C390">
        <v>0</v>
      </c>
    </row>
  </sheetData>
  <mergeCells count="4">
    <mergeCell ref="F6:G6"/>
    <mergeCell ref="I6:M6"/>
    <mergeCell ref="N6:S6"/>
    <mergeCell ref="T6:Y6"/>
  </mergeCells>
  <hyperlinks>
    <hyperlink ref="E1" location="'ריכוז מחלקות'!F8" tooltip="מעבר לטבלה ריכוז מחלקות" display="טבלת ריכוז נתונים מתחילה בתא F8"/>
  </hyperlink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  <headerFooter>
    <oddFooter xml:space="preserve">&amp;C&amp;14
&amp;18&amp;P+5
&amp;14
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11"/>
  <sheetViews>
    <sheetView showZeros="0" rightToLeft="1" tabSelected="1" view="pageBreakPreview" topLeftCell="E1" zoomScale="50" zoomScaleNormal="50" zoomScaleSheetLayoutView="50" workbookViewId="0">
      <pane xSplit="3" ySplit="8" topLeftCell="N564" activePane="bottomRight" state="frozen"/>
      <selection activeCell="E1" sqref="E1"/>
      <selection pane="topRight" activeCell="H1" sqref="H1"/>
      <selection pane="bottomLeft" activeCell="E9" sqref="E9"/>
      <selection pane="bottomRight" activeCell="AB11" sqref="AB11"/>
    </sheetView>
  </sheetViews>
  <sheetFormatPr defaultRowHeight="14.25" x14ac:dyDescent="0.2"/>
  <cols>
    <col min="3" max="3" width="2" bestFit="1" customWidth="1"/>
    <col min="5" max="5" width="4.25" customWidth="1"/>
    <col min="6" max="6" width="10.125" customWidth="1"/>
    <col min="7" max="7" width="58.625" style="23" customWidth="1"/>
    <col min="8" max="8" width="23.125" hidden="1" customWidth="1"/>
    <col min="9" max="13" width="24.75" hidden="1" customWidth="1"/>
    <col min="14" max="14" width="23.5" customWidth="1"/>
    <col min="15" max="15" width="19.875" customWidth="1"/>
    <col min="16" max="17" width="18.5" customWidth="1"/>
    <col min="18" max="18" width="20.25" customWidth="1"/>
    <col min="19" max="19" width="24.75" hidden="1" customWidth="1"/>
    <col min="20" max="20" width="20.125" customWidth="1"/>
    <col min="21" max="21" width="19.25" customWidth="1"/>
    <col min="22" max="22" width="19.875" customWidth="1"/>
    <col min="23" max="24" width="20.875" bestFit="1" customWidth="1"/>
    <col min="25" max="25" width="24.75" hidden="1" customWidth="1"/>
    <col min="27" max="27" width="23.5" bestFit="1" customWidth="1"/>
    <col min="28" max="28" width="11.125" bestFit="1" customWidth="1"/>
    <col min="29" max="29" width="19.5" bestFit="1" customWidth="1"/>
    <col min="30" max="30" width="18.625" bestFit="1" customWidth="1"/>
    <col min="31" max="31" width="18.875" bestFit="1" customWidth="1"/>
    <col min="32" max="32" width="18.75" bestFit="1" customWidth="1"/>
  </cols>
  <sheetData>
    <row r="1" spans="6:28" ht="54" customHeight="1" thickBot="1" x14ac:dyDescent="0.25"/>
    <row r="2" spans="6:28" hidden="1" x14ac:dyDescent="0.2"/>
    <row r="3" spans="6:28" hidden="1" x14ac:dyDescent="0.2"/>
    <row r="4" spans="6:28" hidden="1" x14ac:dyDescent="0.2"/>
    <row r="5" spans="6:28" ht="15" hidden="1" thickBot="1" x14ac:dyDescent="0.25"/>
    <row r="6" spans="6:28" ht="97.5" customHeight="1" thickBot="1" x14ac:dyDescent="0.25">
      <c r="F6" s="95" t="s">
        <v>0</v>
      </c>
      <c r="G6" s="97"/>
      <c r="H6" s="35" t="s">
        <v>286</v>
      </c>
      <c r="I6" s="92" t="s">
        <v>399</v>
      </c>
      <c r="J6" s="93"/>
      <c r="K6" s="93"/>
      <c r="L6" s="93"/>
      <c r="M6" s="94"/>
      <c r="N6" s="92" t="s">
        <v>523</v>
      </c>
      <c r="O6" s="93"/>
      <c r="P6" s="93"/>
      <c r="Q6" s="93"/>
      <c r="R6" s="93"/>
      <c r="S6" s="93"/>
      <c r="T6" s="98" t="s">
        <v>524</v>
      </c>
      <c r="U6" s="99"/>
      <c r="V6" s="99"/>
      <c r="W6" s="99"/>
      <c r="X6" s="99"/>
      <c r="Y6" s="100"/>
    </row>
    <row r="7" spans="6:28" ht="1.5" customHeight="1" thickBot="1" x14ac:dyDescent="0.25">
      <c r="F7" s="87" t="s">
        <v>1</v>
      </c>
      <c r="G7" s="71" t="s">
        <v>2</v>
      </c>
      <c r="H7" s="73" t="s">
        <v>570</v>
      </c>
      <c r="I7" s="73" t="s">
        <v>571</v>
      </c>
      <c r="J7" s="73" t="s">
        <v>572</v>
      </c>
      <c r="K7" s="73" t="s">
        <v>573</v>
      </c>
      <c r="L7" s="73" t="s">
        <v>574</v>
      </c>
      <c r="M7" s="73" t="s">
        <v>575</v>
      </c>
      <c r="N7" s="73" t="s">
        <v>576</v>
      </c>
      <c r="O7" s="73" t="s">
        <v>577</v>
      </c>
      <c r="P7" s="73" t="s">
        <v>578</v>
      </c>
      <c r="Q7" s="73" t="s">
        <v>579</v>
      </c>
      <c r="R7" s="73" t="s">
        <v>580</v>
      </c>
      <c r="S7" s="73" t="s">
        <v>581</v>
      </c>
      <c r="T7" s="73" t="s">
        <v>582</v>
      </c>
      <c r="U7" s="73" t="s">
        <v>583</v>
      </c>
      <c r="V7" s="73" t="s">
        <v>584</v>
      </c>
      <c r="W7" s="73" t="s">
        <v>585</v>
      </c>
      <c r="X7" s="73" t="s">
        <v>586</v>
      </c>
      <c r="Y7" s="73" t="s">
        <v>587</v>
      </c>
    </row>
    <row r="8" spans="6:28" ht="183" customHeight="1" x14ac:dyDescent="0.2">
      <c r="F8" s="78" t="s">
        <v>1</v>
      </c>
      <c r="G8" s="72" t="s">
        <v>2</v>
      </c>
      <c r="H8" s="59" t="s">
        <v>335</v>
      </c>
      <c r="I8" s="60" t="s">
        <v>3</v>
      </c>
      <c r="J8" s="61" t="s">
        <v>4</v>
      </c>
      <c r="K8" s="62" t="s">
        <v>5</v>
      </c>
      <c r="L8" s="62" t="s">
        <v>6</v>
      </c>
      <c r="M8" s="63" t="s">
        <v>7</v>
      </c>
      <c r="N8" s="59" t="s">
        <v>595</v>
      </c>
      <c r="O8" s="60" t="s">
        <v>588</v>
      </c>
      <c r="P8" s="61" t="s">
        <v>589</v>
      </c>
      <c r="Q8" s="61" t="s">
        <v>590</v>
      </c>
      <c r="R8" s="61" t="s">
        <v>591</v>
      </c>
      <c r="S8" s="63" t="s">
        <v>7</v>
      </c>
      <c r="T8" s="59" t="s">
        <v>596</v>
      </c>
      <c r="U8" s="60" t="s">
        <v>592</v>
      </c>
      <c r="V8" s="61" t="s">
        <v>593</v>
      </c>
      <c r="W8" s="61" t="s">
        <v>597</v>
      </c>
      <c r="X8" s="61" t="s">
        <v>594</v>
      </c>
      <c r="Y8" s="56" t="s">
        <v>7</v>
      </c>
    </row>
    <row r="9" spans="6:28" ht="60" customHeight="1" x14ac:dyDescent="0.2">
      <c r="F9" s="84">
        <v>10100</v>
      </c>
      <c r="G9" s="36" t="s">
        <v>8</v>
      </c>
      <c r="H9" s="31"/>
      <c r="I9" s="24"/>
      <c r="J9" s="1"/>
      <c r="K9" s="1"/>
      <c r="L9" s="1"/>
      <c r="M9" s="25"/>
      <c r="N9" s="31"/>
      <c r="O9" s="24"/>
      <c r="P9" s="1"/>
      <c r="Q9" s="1"/>
      <c r="R9" s="1"/>
      <c r="S9" s="25"/>
      <c r="T9" s="31"/>
      <c r="U9" s="24"/>
      <c r="V9" s="1"/>
      <c r="W9" s="1"/>
      <c r="X9" s="1"/>
      <c r="Y9" s="25"/>
    </row>
    <row r="10" spans="6:28" ht="60" customHeight="1" x14ac:dyDescent="0.35">
      <c r="F10" s="88">
        <f>F9+1</f>
        <v>10101</v>
      </c>
      <c r="G10" s="37" t="s">
        <v>9</v>
      </c>
      <c r="H10" s="32">
        <v>2390000</v>
      </c>
      <c r="I10" s="24"/>
      <c r="J10" s="1"/>
      <c r="K10" s="3"/>
      <c r="L10" s="1">
        <f>+H10</f>
        <v>2390000</v>
      </c>
      <c r="M10" s="26"/>
      <c r="N10" s="32">
        <v>1500000</v>
      </c>
      <c r="O10" s="24"/>
      <c r="P10" s="1"/>
      <c r="Q10" s="3"/>
      <c r="R10" s="1">
        <f>+N10</f>
        <v>1500000</v>
      </c>
      <c r="S10" s="26"/>
      <c r="T10" s="32">
        <f>H10-N10</f>
        <v>890000</v>
      </c>
      <c r="U10" s="24"/>
      <c r="V10" s="1"/>
      <c r="W10" s="3"/>
      <c r="X10" s="1">
        <f>T10</f>
        <v>890000</v>
      </c>
      <c r="Y10" s="26"/>
      <c r="AA10" s="65">
        <f>N10-O10-P10-Q10-R10</f>
        <v>0</v>
      </c>
      <c r="AB10" s="55">
        <f>T10-U10-V10-W10-X10</f>
        <v>0</v>
      </c>
    </row>
    <row r="11" spans="6:28" ht="60" customHeight="1" x14ac:dyDescent="0.35">
      <c r="F11" s="88">
        <f>F10+1</f>
        <v>10102</v>
      </c>
      <c r="G11" s="37" t="s">
        <v>529</v>
      </c>
      <c r="H11" s="32">
        <v>1000000</v>
      </c>
      <c r="I11" s="24"/>
      <c r="J11" s="1"/>
      <c r="K11" s="3"/>
      <c r="L11" s="1">
        <f>H11</f>
        <v>1000000</v>
      </c>
      <c r="M11" s="26"/>
      <c r="N11" s="32"/>
      <c r="O11" s="24"/>
      <c r="P11" s="1"/>
      <c r="Q11" s="3"/>
      <c r="R11" s="1">
        <f>N11</f>
        <v>0</v>
      </c>
      <c r="S11" s="26"/>
      <c r="T11" s="32">
        <f>H11-N11</f>
        <v>1000000</v>
      </c>
      <c r="U11" s="24"/>
      <c r="V11" s="1"/>
      <c r="W11" s="3"/>
      <c r="X11" s="1">
        <f>T11</f>
        <v>1000000</v>
      </c>
      <c r="Y11" s="26"/>
      <c r="AA11" s="65">
        <f t="shared" ref="AA11:AA74" si="0">N11-O11-P11-Q11-R11</f>
        <v>0</v>
      </c>
      <c r="AB11" s="55">
        <f t="shared" ref="AB11:AB74" si="1">T11-U11-V11-W11-X11</f>
        <v>0</v>
      </c>
    </row>
    <row r="12" spans="6:28" ht="60" customHeight="1" x14ac:dyDescent="0.35">
      <c r="F12" s="88">
        <f>F11+1</f>
        <v>10103</v>
      </c>
      <c r="G12" s="37" t="s">
        <v>530</v>
      </c>
      <c r="H12" s="31">
        <v>1500000</v>
      </c>
      <c r="I12" s="24"/>
      <c r="J12" s="1"/>
      <c r="K12" s="1"/>
      <c r="L12" s="1">
        <f>+H12</f>
        <v>1500000</v>
      </c>
      <c r="M12" s="25"/>
      <c r="N12" s="32">
        <v>0</v>
      </c>
      <c r="O12" s="24"/>
      <c r="P12" s="1"/>
      <c r="Q12" s="1"/>
      <c r="R12" s="1">
        <f>+N12</f>
        <v>0</v>
      </c>
      <c r="S12" s="25"/>
      <c r="T12" s="32">
        <f>H12-N12</f>
        <v>1500000</v>
      </c>
      <c r="U12" s="24"/>
      <c r="V12" s="1"/>
      <c r="W12" s="1"/>
      <c r="X12" s="1">
        <f>T12</f>
        <v>1500000</v>
      </c>
      <c r="Y12" s="25">
        <f>+T12</f>
        <v>1500000</v>
      </c>
      <c r="AA12" s="65">
        <f t="shared" si="0"/>
        <v>0</v>
      </c>
      <c r="AB12" s="55">
        <f t="shared" si="1"/>
        <v>0</v>
      </c>
    </row>
    <row r="13" spans="6:28" ht="60" customHeight="1" x14ac:dyDescent="0.35">
      <c r="F13" s="88">
        <f>F12+1</f>
        <v>10104</v>
      </c>
      <c r="G13" s="37" t="s">
        <v>10</v>
      </c>
      <c r="H13" s="32">
        <v>500000</v>
      </c>
      <c r="I13" s="24"/>
      <c r="J13" s="1"/>
      <c r="K13" s="3"/>
      <c r="L13" s="1">
        <f>+H13</f>
        <v>500000</v>
      </c>
      <c r="M13" s="26"/>
      <c r="N13" s="32">
        <f>H13</f>
        <v>500000</v>
      </c>
      <c r="O13" s="24"/>
      <c r="P13" s="1"/>
      <c r="Q13" s="3"/>
      <c r="R13" s="1">
        <f>+N13</f>
        <v>500000</v>
      </c>
      <c r="S13" s="26"/>
      <c r="T13" s="32">
        <f>H13-N13</f>
        <v>0</v>
      </c>
      <c r="U13" s="24"/>
      <c r="V13" s="1"/>
      <c r="W13" s="3"/>
      <c r="X13" s="1">
        <f>+T13</f>
        <v>0</v>
      </c>
      <c r="Y13" s="26"/>
      <c r="AA13" s="65">
        <f t="shared" si="0"/>
        <v>0</v>
      </c>
      <c r="AB13" s="55">
        <f t="shared" si="1"/>
        <v>0</v>
      </c>
    </row>
    <row r="14" spans="6:28" ht="60" customHeight="1" x14ac:dyDescent="0.35">
      <c r="F14" s="88">
        <f>F13+1</f>
        <v>10105</v>
      </c>
      <c r="G14" s="37" t="s">
        <v>510</v>
      </c>
      <c r="H14" s="32">
        <v>4000000</v>
      </c>
      <c r="I14" s="24"/>
      <c r="J14" s="1"/>
      <c r="K14" s="3"/>
      <c r="L14" s="1">
        <f>H14</f>
        <v>4000000</v>
      </c>
      <c r="M14" s="26"/>
      <c r="N14" s="32">
        <v>2000000</v>
      </c>
      <c r="O14" s="24"/>
      <c r="P14" s="1"/>
      <c r="Q14" s="3"/>
      <c r="R14" s="1">
        <f>+N14</f>
        <v>2000000</v>
      </c>
      <c r="S14" s="26"/>
      <c r="T14" s="32">
        <f>H14-N14</f>
        <v>2000000</v>
      </c>
      <c r="U14" s="24"/>
      <c r="V14" s="1"/>
      <c r="W14" s="3"/>
      <c r="X14" s="1">
        <f>+T14</f>
        <v>2000000</v>
      </c>
      <c r="Y14" s="26"/>
      <c r="AA14" s="65">
        <f t="shared" si="0"/>
        <v>0</v>
      </c>
      <c r="AB14" s="55">
        <f t="shared" si="1"/>
        <v>0</v>
      </c>
    </row>
    <row r="15" spans="6:28" ht="60" customHeight="1" x14ac:dyDescent="0.35">
      <c r="F15" s="83"/>
      <c r="G15" s="38" t="s">
        <v>11</v>
      </c>
      <c r="H15" s="33">
        <f>SUM(H10:H14)</f>
        <v>9390000</v>
      </c>
      <c r="I15" s="27">
        <f t="shared" ref="I15:X15" si="2">SUM(I10:I14)</f>
        <v>0</v>
      </c>
      <c r="J15" s="2">
        <f t="shared" si="2"/>
        <v>0</v>
      </c>
      <c r="K15" s="2">
        <f t="shared" si="2"/>
        <v>0</v>
      </c>
      <c r="L15" s="2">
        <f>SUM(L10:L14)</f>
        <v>9390000</v>
      </c>
      <c r="M15" s="28">
        <f t="shared" si="2"/>
        <v>0</v>
      </c>
      <c r="N15" s="33">
        <f t="shared" si="2"/>
        <v>4000000</v>
      </c>
      <c r="O15" s="27">
        <f t="shared" si="2"/>
        <v>0</v>
      </c>
      <c r="P15" s="2">
        <f t="shared" si="2"/>
        <v>0</v>
      </c>
      <c r="Q15" s="2">
        <f t="shared" si="2"/>
        <v>0</v>
      </c>
      <c r="R15" s="2">
        <f t="shared" si="2"/>
        <v>4000000</v>
      </c>
      <c r="S15" s="28">
        <f t="shared" si="2"/>
        <v>0</v>
      </c>
      <c r="T15" s="33">
        <f t="shared" si="2"/>
        <v>5390000</v>
      </c>
      <c r="U15" s="27">
        <f t="shared" si="2"/>
        <v>0</v>
      </c>
      <c r="V15" s="2">
        <f t="shared" si="2"/>
        <v>0</v>
      </c>
      <c r="W15" s="2">
        <f t="shared" si="2"/>
        <v>0</v>
      </c>
      <c r="X15" s="2">
        <f t="shared" si="2"/>
        <v>5390000</v>
      </c>
      <c r="Y15" s="28">
        <f>SUM(Y10:Y13)</f>
        <v>1500000</v>
      </c>
      <c r="AA15" s="65">
        <f t="shared" si="0"/>
        <v>0</v>
      </c>
      <c r="AB15" s="55">
        <f t="shared" si="1"/>
        <v>0</v>
      </c>
    </row>
    <row r="16" spans="6:28" ht="60" customHeight="1" x14ac:dyDescent="0.35">
      <c r="F16" s="84"/>
      <c r="G16" s="36" t="s">
        <v>12</v>
      </c>
      <c r="H16" s="31"/>
      <c r="I16" s="24"/>
      <c r="J16" s="1"/>
      <c r="K16" s="1"/>
      <c r="L16" s="1"/>
      <c r="M16" s="25"/>
      <c r="N16" s="31"/>
      <c r="O16" s="24"/>
      <c r="P16" s="1"/>
      <c r="Q16" s="1"/>
      <c r="R16" s="1"/>
      <c r="S16" s="25"/>
      <c r="T16" s="31"/>
      <c r="U16" s="24"/>
      <c r="V16" s="1"/>
      <c r="W16" s="1"/>
      <c r="X16" s="1"/>
      <c r="Y16" s="25"/>
      <c r="AA16" s="65">
        <f t="shared" si="0"/>
        <v>0</v>
      </c>
      <c r="AB16" s="55">
        <f t="shared" si="1"/>
        <v>0</v>
      </c>
    </row>
    <row r="17" spans="6:28" ht="60" customHeight="1" x14ac:dyDescent="0.35">
      <c r="F17" s="84">
        <v>20100</v>
      </c>
      <c r="G17" s="36" t="s">
        <v>13</v>
      </c>
      <c r="H17" s="31"/>
      <c r="I17" s="24"/>
      <c r="J17" s="1"/>
      <c r="K17" s="1"/>
      <c r="L17" s="1"/>
      <c r="M17" s="25"/>
      <c r="N17" s="31"/>
      <c r="O17" s="24"/>
      <c r="P17" s="1"/>
      <c r="Q17" s="1"/>
      <c r="R17" s="1"/>
      <c r="S17" s="25"/>
      <c r="T17" s="31"/>
      <c r="U17" s="24"/>
      <c r="V17" s="1"/>
      <c r="W17" s="1"/>
      <c r="X17" s="1"/>
      <c r="Y17" s="25"/>
      <c r="AA17" s="65">
        <f t="shared" si="0"/>
        <v>0</v>
      </c>
      <c r="AB17" s="55">
        <f t="shared" si="1"/>
        <v>0</v>
      </c>
    </row>
    <row r="18" spans="6:28" s="17" customFormat="1" ht="60" customHeight="1" x14ac:dyDescent="0.35">
      <c r="F18" s="84">
        <f>F17+1</f>
        <v>20101</v>
      </c>
      <c r="G18" s="37" t="s">
        <v>14</v>
      </c>
      <c r="H18" s="31">
        <v>1000000</v>
      </c>
      <c r="I18" s="24"/>
      <c r="J18" s="1"/>
      <c r="K18" s="1"/>
      <c r="L18" s="1">
        <f>H18</f>
        <v>1000000</v>
      </c>
      <c r="M18" s="25"/>
      <c r="N18" s="31">
        <f>H18</f>
        <v>1000000</v>
      </c>
      <c r="O18" s="24"/>
      <c r="P18" s="1"/>
      <c r="Q18" s="1"/>
      <c r="R18" s="1">
        <f>N18</f>
        <v>1000000</v>
      </c>
      <c r="S18" s="25"/>
      <c r="T18" s="31">
        <f>H18-N18</f>
        <v>0</v>
      </c>
      <c r="U18" s="24"/>
      <c r="V18" s="1"/>
      <c r="W18" s="1"/>
      <c r="X18" s="1">
        <f>T18</f>
        <v>0</v>
      </c>
      <c r="Y18" s="25"/>
      <c r="AA18" s="65">
        <f t="shared" si="0"/>
        <v>0</v>
      </c>
      <c r="AB18" s="55">
        <f t="shared" si="1"/>
        <v>0</v>
      </c>
    </row>
    <row r="19" spans="6:28" s="17" customFormat="1" ht="60" customHeight="1" x14ac:dyDescent="0.35">
      <c r="F19" s="84">
        <f>F18+1</f>
        <v>20102</v>
      </c>
      <c r="G19" s="37" t="s">
        <v>511</v>
      </c>
      <c r="H19" s="31">
        <v>4000000</v>
      </c>
      <c r="I19" s="24"/>
      <c r="J19" s="1">
        <f>H19</f>
        <v>4000000</v>
      </c>
      <c r="K19" s="1"/>
      <c r="L19" s="1"/>
      <c r="M19" s="25"/>
      <c r="N19" s="31">
        <v>2000000</v>
      </c>
      <c r="O19" s="24"/>
      <c r="P19" s="1">
        <f>N19</f>
        <v>2000000</v>
      </c>
      <c r="Q19" s="1"/>
      <c r="R19" s="1"/>
      <c r="S19" s="25"/>
      <c r="T19" s="31">
        <f>H19-N19</f>
        <v>2000000</v>
      </c>
      <c r="U19" s="24"/>
      <c r="V19" s="1">
        <f>T19</f>
        <v>2000000</v>
      </c>
      <c r="W19" s="1"/>
      <c r="X19" s="1"/>
      <c r="Y19" s="25"/>
      <c r="AA19" s="65">
        <f t="shared" si="0"/>
        <v>0</v>
      </c>
      <c r="AB19" s="55">
        <f t="shared" si="1"/>
        <v>0</v>
      </c>
    </row>
    <row r="20" spans="6:28" ht="60" customHeight="1" x14ac:dyDescent="0.35">
      <c r="F20" s="84"/>
      <c r="G20" s="38" t="s">
        <v>468</v>
      </c>
      <c r="H20" s="31"/>
      <c r="I20" s="24"/>
      <c r="J20" s="1"/>
      <c r="K20" s="1"/>
      <c r="L20" s="1"/>
      <c r="M20" s="25"/>
      <c r="N20" s="31">
        <f t="shared" ref="N20:N31" si="3">H20</f>
        <v>0</v>
      </c>
      <c r="O20" s="24"/>
      <c r="P20" s="1"/>
      <c r="Q20" s="1"/>
      <c r="R20" s="1"/>
      <c r="S20" s="25"/>
      <c r="T20" s="31">
        <f t="shared" ref="T20:T31" si="4">H20-N20</f>
        <v>0</v>
      </c>
      <c r="U20" s="24"/>
      <c r="V20" s="1"/>
      <c r="W20" s="1"/>
      <c r="X20" s="1"/>
      <c r="Y20" s="25"/>
      <c r="AA20" s="65">
        <f t="shared" si="0"/>
        <v>0</v>
      </c>
      <c r="AB20" s="55">
        <f t="shared" si="1"/>
        <v>0</v>
      </c>
    </row>
    <row r="21" spans="6:28" ht="60" customHeight="1" x14ac:dyDescent="0.35">
      <c r="F21" s="84">
        <f>F19+1</f>
        <v>20103</v>
      </c>
      <c r="G21" s="37" t="s">
        <v>15</v>
      </c>
      <c r="H21" s="31">
        <v>2000000</v>
      </c>
      <c r="I21" s="24"/>
      <c r="J21" s="1">
        <f>H21</f>
        <v>2000000</v>
      </c>
      <c r="K21" s="1"/>
      <c r="L21" s="1"/>
      <c r="M21" s="25"/>
      <c r="N21" s="31">
        <f t="shared" si="3"/>
        <v>2000000</v>
      </c>
      <c r="O21" s="24"/>
      <c r="P21" s="1">
        <f>N21</f>
        <v>2000000</v>
      </c>
      <c r="Q21" s="1"/>
      <c r="R21" s="1"/>
      <c r="S21" s="25"/>
      <c r="T21" s="31">
        <f t="shared" si="4"/>
        <v>0</v>
      </c>
      <c r="U21" s="24"/>
      <c r="V21" s="1">
        <f>T21</f>
        <v>0</v>
      </c>
      <c r="W21" s="1"/>
      <c r="X21" s="1"/>
      <c r="Y21" s="25"/>
      <c r="AA21" s="65">
        <f t="shared" si="0"/>
        <v>0</v>
      </c>
      <c r="AB21" s="55">
        <f t="shared" si="1"/>
        <v>0</v>
      </c>
    </row>
    <row r="22" spans="6:28" ht="60" customHeight="1" x14ac:dyDescent="0.35">
      <c r="F22" s="84">
        <f>F21+1</f>
        <v>20104</v>
      </c>
      <c r="G22" s="37" t="s">
        <v>469</v>
      </c>
      <c r="H22" s="31">
        <v>35000000</v>
      </c>
      <c r="I22" s="24"/>
      <c r="J22" s="1">
        <f>0.5*H22</f>
        <v>17500000</v>
      </c>
      <c r="K22" s="1">
        <f>0.5*H22</f>
        <v>17500000</v>
      </c>
      <c r="L22" s="1"/>
      <c r="M22" s="25"/>
      <c r="N22" s="31">
        <f t="shared" si="3"/>
        <v>35000000</v>
      </c>
      <c r="O22" s="24"/>
      <c r="P22" s="1">
        <f>0.5*N22</f>
        <v>17500000</v>
      </c>
      <c r="Q22" s="1">
        <f>0.5*N22</f>
        <v>17500000</v>
      </c>
      <c r="R22" s="1"/>
      <c r="S22" s="25"/>
      <c r="T22" s="31">
        <f t="shared" si="4"/>
        <v>0</v>
      </c>
      <c r="U22" s="24"/>
      <c r="V22" s="1">
        <f>0.5*T22</f>
        <v>0</v>
      </c>
      <c r="W22" s="1">
        <f>0.5*T22</f>
        <v>0</v>
      </c>
      <c r="X22" s="1"/>
      <c r="Y22" s="25"/>
      <c r="AA22" s="65">
        <f t="shared" si="0"/>
        <v>0</v>
      </c>
      <c r="AB22" s="55">
        <f t="shared" si="1"/>
        <v>0</v>
      </c>
    </row>
    <row r="23" spans="6:28" ht="60" customHeight="1" x14ac:dyDescent="0.35">
      <c r="F23" s="84">
        <f>F22+1</f>
        <v>20105</v>
      </c>
      <c r="G23" s="37" t="s">
        <v>264</v>
      </c>
      <c r="H23" s="31">
        <v>12000000</v>
      </c>
      <c r="I23" s="24"/>
      <c r="J23" s="1">
        <f>H23</f>
        <v>12000000</v>
      </c>
      <c r="K23" s="1"/>
      <c r="L23" s="1"/>
      <c r="M23" s="25"/>
      <c r="N23" s="31">
        <f t="shared" si="3"/>
        <v>12000000</v>
      </c>
      <c r="O23" s="24"/>
      <c r="P23" s="1">
        <f>N23</f>
        <v>12000000</v>
      </c>
      <c r="Q23" s="1"/>
      <c r="R23" s="1"/>
      <c r="S23" s="25"/>
      <c r="T23" s="31">
        <f t="shared" si="4"/>
        <v>0</v>
      </c>
      <c r="U23" s="24"/>
      <c r="V23" s="1">
        <f>T23</f>
        <v>0</v>
      </c>
      <c r="W23" s="1"/>
      <c r="X23" s="1"/>
      <c r="Y23" s="25"/>
      <c r="AA23" s="65">
        <f t="shared" si="0"/>
        <v>0</v>
      </c>
      <c r="AB23" s="55">
        <f t="shared" si="1"/>
        <v>0</v>
      </c>
    </row>
    <row r="24" spans="6:28" s="17" customFormat="1" ht="60" customHeight="1" x14ac:dyDescent="0.35">
      <c r="F24" s="84">
        <f>F23+1</f>
        <v>20106</v>
      </c>
      <c r="G24" s="37" t="s">
        <v>542</v>
      </c>
      <c r="H24" s="31">
        <v>500000</v>
      </c>
      <c r="I24" s="24"/>
      <c r="J24" s="1"/>
      <c r="K24" s="1"/>
      <c r="L24" s="1">
        <f>H24</f>
        <v>500000</v>
      </c>
      <c r="M24" s="25"/>
      <c r="N24" s="31">
        <f>H24</f>
        <v>500000</v>
      </c>
      <c r="O24" s="24"/>
      <c r="P24" s="1"/>
      <c r="Q24" s="1"/>
      <c r="R24" s="1">
        <f>N24</f>
        <v>500000</v>
      </c>
      <c r="S24" s="25"/>
      <c r="T24" s="31">
        <f t="shared" si="4"/>
        <v>0</v>
      </c>
      <c r="U24" s="24"/>
      <c r="V24" s="1"/>
      <c r="W24" s="1"/>
      <c r="X24" s="1">
        <f>T24</f>
        <v>0</v>
      </c>
      <c r="Y24" s="25"/>
      <c r="AA24" s="65">
        <f t="shared" si="0"/>
        <v>0</v>
      </c>
      <c r="AB24" s="55">
        <f t="shared" si="1"/>
        <v>0</v>
      </c>
    </row>
    <row r="25" spans="6:28" ht="60" customHeight="1" x14ac:dyDescent="0.35">
      <c r="F25" s="84"/>
      <c r="G25" s="38" t="s">
        <v>404</v>
      </c>
      <c r="H25" s="31"/>
      <c r="I25" s="24"/>
      <c r="J25" s="1"/>
      <c r="K25" s="1"/>
      <c r="L25" s="1"/>
      <c r="M25" s="25"/>
      <c r="N25" s="31">
        <f t="shared" si="3"/>
        <v>0</v>
      </c>
      <c r="O25" s="24"/>
      <c r="P25" s="1"/>
      <c r="Q25" s="1"/>
      <c r="R25" s="1"/>
      <c r="S25" s="25"/>
      <c r="T25" s="31">
        <f t="shared" si="4"/>
        <v>0</v>
      </c>
      <c r="U25" s="24"/>
      <c r="V25" s="1"/>
      <c r="W25" s="1"/>
      <c r="X25" s="1"/>
      <c r="Y25" s="25"/>
      <c r="AA25" s="65">
        <f t="shared" si="0"/>
        <v>0</v>
      </c>
      <c r="AB25" s="55">
        <f t="shared" si="1"/>
        <v>0</v>
      </c>
    </row>
    <row r="26" spans="6:28" ht="60" customHeight="1" x14ac:dyDescent="0.35">
      <c r="F26" s="84">
        <f>F24+1</f>
        <v>20107</v>
      </c>
      <c r="G26" s="37" t="s">
        <v>400</v>
      </c>
      <c r="H26" s="31">
        <v>4700000</v>
      </c>
      <c r="I26" s="24">
        <f>H26</f>
        <v>4700000</v>
      </c>
      <c r="J26" s="1"/>
      <c r="K26" s="1"/>
      <c r="L26" s="1"/>
      <c r="M26" s="25"/>
      <c r="N26" s="31">
        <f t="shared" si="3"/>
        <v>4700000</v>
      </c>
      <c r="O26" s="24">
        <f>N26</f>
        <v>4700000</v>
      </c>
      <c r="P26" s="1"/>
      <c r="Q26" s="1"/>
      <c r="R26" s="1"/>
      <c r="S26" s="25"/>
      <c r="T26" s="31">
        <f t="shared" si="4"/>
        <v>0</v>
      </c>
      <c r="U26" s="24">
        <f>T26</f>
        <v>0</v>
      </c>
      <c r="V26" s="1"/>
      <c r="W26" s="1"/>
      <c r="X26" s="1"/>
      <c r="Y26" s="47"/>
      <c r="AA26" s="65">
        <f t="shared" si="0"/>
        <v>0</v>
      </c>
      <c r="AB26" s="55">
        <f t="shared" si="1"/>
        <v>0</v>
      </c>
    </row>
    <row r="27" spans="6:28" ht="60" customHeight="1" x14ac:dyDescent="0.35">
      <c r="F27" s="84">
        <f>F26+1</f>
        <v>20108</v>
      </c>
      <c r="G27" s="37" t="s">
        <v>401</v>
      </c>
      <c r="H27" s="31">
        <v>2600000</v>
      </c>
      <c r="I27" s="24">
        <f>H27</f>
        <v>2600000</v>
      </c>
      <c r="J27" s="1"/>
      <c r="K27" s="1"/>
      <c r="L27" s="1"/>
      <c r="M27" s="25"/>
      <c r="N27" s="31">
        <f t="shared" si="3"/>
        <v>2600000</v>
      </c>
      <c r="O27" s="24">
        <f>N27</f>
        <v>2600000</v>
      </c>
      <c r="P27" s="1"/>
      <c r="Q27" s="1"/>
      <c r="R27" s="1"/>
      <c r="S27" s="25"/>
      <c r="T27" s="31">
        <f t="shared" si="4"/>
        <v>0</v>
      </c>
      <c r="U27" s="24">
        <f>T27</f>
        <v>0</v>
      </c>
      <c r="V27" s="1"/>
      <c r="W27" s="1"/>
      <c r="X27" s="1"/>
      <c r="Y27" s="47"/>
      <c r="AA27" s="65">
        <f t="shared" si="0"/>
        <v>0</v>
      </c>
      <c r="AB27" s="55">
        <f t="shared" si="1"/>
        <v>0</v>
      </c>
    </row>
    <row r="28" spans="6:28" ht="60" customHeight="1" x14ac:dyDescent="0.35">
      <c r="F28" s="84">
        <f>F27+1</f>
        <v>20109</v>
      </c>
      <c r="G28" s="37" t="s">
        <v>557</v>
      </c>
      <c r="H28" s="31">
        <v>10000000</v>
      </c>
      <c r="I28" s="24">
        <f>H28</f>
        <v>10000000</v>
      </c>
      <c r="J28" s="1"/>
      <c r="K28" s="1"/>
      <c r="L28" s="1"/>
      <c r="M28" s="25"/>
      <c r="N28" s="31">
        <f t="shared" si="3"/>
        <v>10000000</v>
      </c>
      <c r="O28" s="24">
        <f>N28</f>
        <v>10000000</v>
      </c>
      <c r="P28" s="1"/>
      <c r="Q28" s="1"/>
      <c r="R28" s="1"/>
      <c r="S28" s="25"/>
      <c r="T28" s="31">
        <f t="shared" si="4"/>
        <v>0</v>
      </c>
      <c r="U28" s="24">
        <f>T28</f>
        <v>0</v>
      </c>
      <c r="V28" s="1"/>
      <c r="W28" s="1"/>
      <c r="X28" s="1"/>
      <c r="Y28" s="47"/>
      <c r="AA28" s="65">
        <f t="shared" si="0"/>
        <v>0</v>
      </c>
      <c r="AB28" s="55">
        <f t="shared" si="1"/>
        <v>0</v>
      </c>
    </row>
    <row r="29" spans="6:28" ht="60" customHeight="1" x14ac:dyDescent="0.35">
      <c r="F29" s="84">
        <f>F28+1</f>
        <v>20110</v>
      </c>
      <c r="G29" s="37" t="s">
        <v>402</v>
      </c>
      <c r="H29" s="31">
        <v>7000000</v>
      </c>
      <c r="I29" s="24">
        <f>0.5*H29</f>
        <v>3500000</v>
      </c>
      <c r="J29" s="1">
        <f>0.5*H29</f>
        <v>3500000</v>
      </c>
      <c r="K29" s="1"/>
      <c r="L29" s="1"/>
      <c r="M29" s="25"/>
      <c r="N29" s="31">
        <f>H29</f>
        <v>7000000</v>
      </c>
      <c r="O29" s="24"/>
      <c r="P29" s="1">
        <f>N29/2</f>
        <v>3500000</v>
      </c>
      <c r="Q29" s="1">
        <f>N29/2</f>
        <v>3500000</v>
      </c>
      <c r="R29" s="1"/>
      <c r="S29" s="25"/>
      <c r="T29" s="31"/>
      <c r="U29" s="24">
        <f>0.5*T29</f>
        <v>0</v>
      </c>
      <c r="V29" s="1">
        <f>0.5*T29</f>
        <v>0</v>
      </c>
      <c r="W29" s="1"/>
      <c r="X29" s="1"/>
      <c r="Y29" s="47"/>
      <c r="AA29" s="65">
        <f t="shared" si="0"/>
        <v>0</v>
      </c>
      <c r="AB29" s="55">
        <f t="shared" si="1"/>
        <v>0</v>
      </c>
    </row>
    <row r="30" spans="6:28" ht="60" customHeight="1" x14ac:dyDescent="0.35">
      <c r="F30" s="84">
        <f>F29+1</f>
        <v>20111</v>
      </c>
      <c r="G30" s="37" t="s">
        <v>403</v>
      </c>
      <c r="H30" s="31">
        <v>2000000</v>
      </c>
      <c r="I30" s="24"/>
      <c r="J30" s="1"/>
      <c r="K30" s="1">
        <f>H30</f>
        <v>2000000</v>
      </c>
      <c r="L30" s="1"/>
      <c r="M30" s="25"/>
      <c r="N30" s="31">
        <f t="shared" si="3"/>
        <v>2000000</v>
      </c>
      <c r="O30" s="24"/>
      <c r="P30" s="1"/>
      <c r="Q30" s="1">
        <f>N30</f>
        <v>2000000</v>
      </c>
      <c r="R30" s="1"/>
      <c r="S30" s="25"/>
      <c r="T30" s="31">
        <f t="shared" si="4"/>
        <v>0</v>
      </c>
      <c r="U30" s="24"/>
      <c r="V30" s="1"/>
      <c r="W30" s="1">
        <f>T30</f>
        <v>0</v>
      </c>
      <c r="X30" s="1"/>
      <c r="Y30" s="47"/>
      <c r="AA30" s="65">
        <f t="shared" si="0"/>
        <v>0</v>
      </c>
      <c r="AB30" s="55">
        <f t="shared" si="1"/>
        <v>0</v>
      </c>
    </row>
    <row r="31" spans="6:28" ht="60" customHeight="1" x14ac:dyDescent="0.35">
      <c r="F31" s="84">
        <f>F30+1</f>
        <v>20112</v>
      </c>
      <c r="G31" s="37" t="s">
        <v>540</v>
      </c>
      <c r="H31" s="31">
        <v>3000000</v>
      </c>
      <c r="I31" s="24"/>
      <c r="J31" s="1"/>
      <c r="K31" s="1"/>
      <c r="L31" s="1"/>
      <c r="M31" s="25"/>
      <c r="N31" s="31">
        <f t="shared" si="3"/>
        <v>3000000</v>
      </c>
      <c r="O31" s="24"/>
      <c r="P31" s="1"/>
      <c r="Q31" s="1"/>
      <c r="R31" s="1">
        <f>N31</f>
        <v>3000000</v>
      </c>
      <c r="S31" s="25"/>
      <c r="T31" s="31">
        <f t="shared" si="4"/>
        <v>0</v>
      </c>
      <c r="U31" s="24"/>
      <c r="V31" s="1"/>
      <c r="W31" s="1"/>
      <c r="X31" s="1"/>
      <c r="Y31" s="47"/>
      <c r="AA31" s="65">
        <f t="shared" si="0"/>
        <v>0</v>
      </c>
      <c r="AB31" s="55">
        <f t="shared" si="1"/>
        <v>0</v>
      </c>
    </row>
    <row r="32" spans="6:28" ht="60" customHeight="1" x14ac:dyDescent="0.35">
      <c r="F32" s="83"/>
      <c r="G32" s="38" t="s">
        <v>16</v>
      </c>
      <c r="H32" s="33">
        <f t="shared" ref="H32:Y32" si="5">SUM(H18:H31)</f>
        <v>83800000</v>
      </c>
      <c r="I32" s="27">
        <f t="shared" si="5"/>
        <v>20800000</v>
      </c>
      <c r="J32" s="2">
        <f t="shared" si="5"/>
        <v>39000000</v>
      </c>
      <c r="K32" s="2">
        <f t="shared" si="5"/>
        <v>19500000</v>
      </c>
      <c r="L32" s="2">
        <f t="shared" si="5"/>
        <v>1500000</v>
      </c>
      <c r="M32" s="28">
        <f t="shared" si="5"/>
        <v>0</v>
      </c>
      <c r="N32" s="33">
        <f t="shared" si="5"/>
        <v>81800000</v>
      </c>
      <c r="O32" s="27">
        <f t="shared" si="5"/>
        <v>17300000</v>
      </c>
      <c r="P32" s="2">
        <f t="shared" si="5"/>
        <v>37000000</v>
      </c>
      <c r="Q32" s="2">
        <f t="shared" si="5"/>
        <v>23000000</v>
      </c>
      <c r="R32" s="2">
        <f t="shared" si="5"/>
        <v>4500000</v>
      </c>
      <c r="S32" s="28">
        <f t="shared" si="5"/>
        <v>0</v>
      </c>
      <c r="T32" s="33">
        <f t="shared" si="5"/>
        <v>2000000</v>
      </c>
      <c r="U32" s="27">
        <f t="shared" si="5"/>
        <v>0</v>
      </c>
      <c r="V32" s="2">
        <f t="shared" si="5"/>
        <v>2000000</v>
      </c>
      <c r="W32" s="2">
        <f t="shared" si="5"/>
        <v>0</v>
      </c>
      <c r="X32" s="2">
        <f t="shared" si="5"/>
        <v>0</v>
      </c>
      <c r="Y32" s="28">
        <f t="shared" si="5"/>
        <v>0</v>
      </c>
      <c r="AA32" s="65">
        <f t="shared" si="0"/>
        <v>0</v>
      </c>
      <c r="AB32" s="55">
        <f t="shared" si="1"/>
        <v>0</v>
      </c>
    </row>
    <row r="33" spans="1:256" ht="60" customHeight="1" x14ac:dyDescent="0.35">
      <c r="F33" s="84">
        <v>20200</v>
      </c>
      <c r="G33" s="36" t="s">
        <v>17</v>
      </c>
      <c r="H33" s="31"/>
      <c r="I33" s="24"/>
      <c r="J33" s="1"/>
      <c r="K33" s="1"/>
      <c r="L33" s="1"/>
      <c r="M33" s="25"/>
      <c r="N33" s="31"/>
      <c r="O33" s="24"/>
      <c r="P33" s="1"/>
      <c r="Q33" s="1"/>
      <c r="R33" s="1"/>
      <c r="S33" s="25"/>
      <c r="T33" s="31"/>
      <c r="U33" s="24"/>
      <c r="V33" s="1"/>
      <c r="W33" s="1"/>
      <c r="X33" s="1"/>
      <c r="Y33" s="25"/>
      <c r="AA33" s="65">
        <f t="shared" si="0"/>
        <v>0</v>
      </c>
      <c r="AB33" s="55">
        <f t="shared" si="1"/>
        <v>0</v>
      </c>
    </row>
    <row r="34" spans="1:256" ht="60" customHeight="1" x14ac:dyDescent="0.35">
      <c r="F34" s="84">
        <f>F33+1</f>
        <v>20201</v>
      </c>
      <c r="G34" s="37" t="s">
        <v>287</v>
      </c>
      <c r="H34" s="31">
        <f>11300000-2000000</f>
        <v>9300000</v>
      </c>
      <c r="I34" s="24">
        <v>5000000</v>
      </c>
      <c r="J34" s="1">
        <f>H34-I34</f>
        <v>4300000</v>
      </c>
      <c r="K34" s="1"/>
      <c r="L34" s="1"/>
      <c r="M34" s="25"/>
      <c r="N34" s="31">
        <f>H34</f>
        <v>9300000</v>
      </c>
      <c r="O34" s="24">
        <v>5000000</v>
      </c>
      <c r="P34" s="1">
        <f>N34-O34</f>
        <v>4300000</v>
      </c>
      <c r="Q34" s="1"/>
      <c r="R34" s="1"/>
      <c r="S34" s="25"/>
      <c r="T34" s="31">
        <f>H34-N34</f>
        <v>0</v>
      </c>
      <c r="U34" s="24"/>
      <c r="V34" s="1">
        <f>T34-U34</f>
        <v>0</v>
      </c>
      <c r="W34" s="1"/>
      <c r="X34" s="1"/>
      <c r="Y34" s="25"/>
      <c r="AA34" s="65">
        <f t="shared" si="0"/>
        <v>0</v>
      </c>
      <c r="AB34" s="55">
        <f t="shared" si="1"/>
        <v>0</v>
      </c>
    </row>
    <row r="35" spans="1:256" ht="60" customHeight="1" x14ac:dyDescent="0.35">
      <c r="F35" s="84">
        <f>F34+1</f>
        <v>20202</v>
      </c>
      <c r="G35" s="37" t="s">
        <v>288</v>
      </c>
      <c r="H35" s="31">
        <v>7706000</v>
      </c>
      <c r="I35" s="24"/>
      <c r="J35" s="1">
        <f>H35</f>
        <v>7706000</v>
      </c>
      <c r="K35" s="1"/>
      <c r="L35" s="1"/>
      <c r="M35" s="25"/>
      <c r="N35" s="31">
        <f>H35</f>
        <v>7706000</v>
      </c>
      <c r="O35" s="24"/>
      <c r="P35" s="1">
        <f>N35</f>
        <v>7706000</v>
      </c>
      <c r="Q35" s="1"/>
      <c r="R35" s="1"/>
      <c r="S35" s="25"/>
      <c r="T35" s="31">
        <f>H35-N35</f>
        <v>0</v>
      </c>
      <c r="U35" s="24"/>
      <c r="V35" s="1">
        <f>T35</f>
        <v>0</v>
      </c>
      <c r="W35" s="1"/>
      <c r="X35" s="1"/>
      <c r="Y35" s="25"/>
      <c r="AA35" s="65">
        <f t="shared" si="0"/>
        <v>0</v>
      </c>
      <c r="AB35" s="55">
        <f t="shared" si="1"/>
        <v>0</v>
      </c>
    </row>
    <row r="36" spans="1:256" ht="60" customHeight="1" x14ac:dyDescent="0.35">
      <c r="F36" s="84">
        <f>F35+1</f>
        <v>20203</v>
      </c>
      <c r="G36" s="37" t="s">
        <v>289</v>
      </c>
      <c r="H36" s="31">
        <v>1250000</v>
      </c>
      <c r="I36" s="24"/>
      <c r="J36" s="1">
        <f>H36</f>
        <v>1250000</v>
      </c>
      <c r="K36" s="1"/>
      <c r="L36" s="1"/>
      <c r="M36" s="25"/>
      <c r="N36" s="31">
        <f>H36</f>
        <v>1250000</v>
      </c>
      <c r="O36" s="24"/>
      <c r="P36" s="1">
        <f>N36</f>
        <v>1250000</v>
      </c>
      <c r="Q36" s="1"/>
      <c r="R36" s="1"/>
      <c r="S36" s="25"/>
      <c r="T36" s="31">
        <f>H36-N36</f>
        <v>0</v>
      </c>
      <c r="U36" s="24"/>
      <c r="V36" s="1">
        <f>T36</f>
        <v>0</v>
      </c>
      <c r="W36" s="1"/>
      <c r="X36" s="1"/>
      <c r="Y36" s="25"/>
      <c r="AA36" s="65">
        <f t="shared" si="0"/>
        <v>0</v>
      </c>
      <c r="AB36" s="55">
        <f t="shared" si="1"/>
        <v>0</v>
      </c>
    </row>
    <row r="37" spans="1:256" ht="60" customHeight="1" x14ac:dyDescent="0.35">
      <c r="F37" s="84">
        <f>F36+1</f>
        <v>20204</v>
      </c>
      <c r="G37" s="37" t="s">
        <v>306</v>
      </c>
      <c r="H37" s="31">
        <v>2000000</v>
      </c>
      <c r="I37" s="24"/>
      <c r="J37" s="1">
        <f>H37</f>
        <v>2000000</v>
      </c>
      <c r="K37" s="1"/>
      <c r="L37" s="1"/>
      <c r="M37" s="25"/>
      <c r="N37" s="31">
        <f>H37</f>
        <v>2000000</v>
      </c>
      <c r="O37" s="24"/>
      <c r="P37" s="1">
        <f>N37</f>
        <v>2000000</v>
      </c>
      <c r="Q37" s="1"/>
      <c r="R37" s="1"/>
      <c r="S37" s="25"/>
      <c r="T37" s="31">
        <f>H37-N37</f>
        <v>0</v>
      </c>
      <c r="U37" s="24"/>
      <c r="V37" s="1">
        <f>T37</f>
        <v>0</v>
      </c>
      <c r="W37" s="1"/>
      <c r="X37" s="1"/>
      <c r="Y37" s="25"/>
      <c r="AA37" s="65">
        <f t="shared" si="0"/>
        <v>0</v>
      </c>
      <c r="AB37" s="55">
        <f t="shared" si="1"/>
        <v>0</v>
      </c>
    </row>
    <row r="38" spans="1:256" ht="60" customHeight="1" x14ac:dyDescent="0.35">
      <c r="F38" s="84">
        <f>F37+1</f>
        <v>20205</v>
      </c>
      <c r="G38" s="37" t="s">
        <v>225</v>
      </c>
      <c r="H38" s="31">
        <v>2000000</v>
      </c>
      <c r="I38" s="24"/>
      <c r="J38" s="1"/>
      <c r="K38" s="1"/>
      <c r="L38" s="1">
        <f>H38</f>
        <v>2000000</v>
      </c>
      <c r="M38" s="25"/>
      <c r="N38" s="31">
        <f>H38</f>
        <v>2000000</v>
      </c>
      <c r="O38" s="24"/>
      <c r="P38" s="1"/>
      <c r="Q38" s="1"/>
      <c r="R38" s="1">
        <f>N38</f>
        <v>2000000</v>
      </c>
      <c r="S38" s="25"/>
      <c r="T38" s="31">
        <f>H38-N38</f>
        <v>0</v>
      </c>
      <c r="U38" s="24"/>
      <c r="V38" s="1"/>
      <c r="W38" s="1"/>
      <c r="X38" s="1">
        <f>T38</f>
        <v>0</v>
      </c>
      <c r="Y38" s="25"/>
      <c r="Z38" s="50"/>
      <c r="AA38" s="65">
        <f t="shared" si="0"/>
        <v>0</v>
      </c>
      <c r="AB38" s="55">
        <f t="shared" si="1"/>
        <v>0</v>
      </c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</row>
    <row r="39" spans="1:256" ht="60" customHeight="1" x14ac:dyDescent="0.35">
      <c r="A39" s="4"/>
      <c r="B39" s="38"/>
      <c r="C39" s="33"/>
      <c r="D39" s="27"/>
      <c r="E39" s="2"/>
      <c r="F39" s="83"/>
      <c r="G39" s="38" t="s">
        <v>18</v>
      </c>
      <c r="H39" s="33">
        <f t="shared" ref="H39:Y39" si="6">SUM(H34:H38)</f>
        <v>22256000</v>
      </c>
      <c r="I39" s="27">
        <f t="shared" si="6"/>
        <v>5000000</v>
      </c>
      <c r="J39" s="2">
        <f t="shared" si="6"/>
        <v>15256000</v>
      </c>
      <c r="K39" s="2">
        <f t="shared" si="6"/>
        <v>0</v>
      </c>
      <c r="L39" s="2">
        <f t="shared" si="6"/>
        <v>2000000</v>
      </c>
      <c r="M39" s="28">
        <f t="shared" si="6"/>
        <v>0</v>
      </c>
      <c r="N39" s="33">
        <f t="shared" si="6"/>
        <v>22256000</v>
      </c>
      <c r="O39" s="27">
        <f t="shared" si="6"/>
        <v>5000000</v>
      </c>
      <c r="P39" s="2">
        <f t="shared" si="6"/>
        <v>15256000</v>
      </c>
      <c r="Q39" s="2">
        <f t="shared" si="6"/>
        <v>0</v>
      </c>
      <c r="R39" s="2">
        <f t="shared" si="6"/>
        <v>2000000</v>
      </c>
      <c r="S39" s="28">
        <f t="shared" si="6"/>
        <v>0</v>
      </c>
      <c r="T39" s="33">
        <f t="shared" si="6"/>
        <v>0</v>
      </c>
      <c r="U39" s="27">
        <f t="shared" si="6"/>
        <v>0</v>
      </c>
      <c r="V39" s="2">
        <f t="shared" si="6"/>
        <v>0</v>
      </c>
      <c r="W39" s="2">
        <f t="shared" si="6"/>
        <v>0</v>
      </c>
      <c r="X39" s="2">
        <f t="shared" si="6"/>
        <v>0</v>
      </c>
      <c r="Y39" s="28">
        <f t="shared" si="6"/>
        <v>0</v>
      </c>
      <c r="Z39" s="51"/>
      <c r="AA39" s="65">
        <f t="shared" si="0"/>
        <v>0</v>
      </c>
      <c r="AB39" s="55">
        <f t="shared" si="1"/>
        <v>0</v>
      </c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2"/>
      <c r="AN39" s="53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2"/>
      <c r="BG39" s="53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2"/>
      <c r="BZ39" s="53"/>
      <c r="CA39" s="51"/>
      <c r="CB39" s="49"/>
      <c r="CC39" s="2"/>
      <c r="CD39" s="2"/>
      <c r="CE39" s="2"/>
      <c r="CF39" s="28"/>
      <c r="CG39" s="33"/>
      <c r="CH39" s="27"/>
      <c r="CI39" s="2"/>
      <c r="CJ39" s="2"/>
      <c r="CK39" s="2"/>
      <c r="CL39" s="28"/>
      <c r="CM39" s="33"/>
      <c r="CN39" s="27"/>
      <c r="CO39" s="2"/>
      <c r="CP39" s="2"/>
      <c r="CQ39" s="2"/>
      <c r="CR39" s="4"/>
      <c r="CS39" s="38"/>
      <c r="CT39" s="33"/>
      <c r="CU39" s="27"/>
      <c r="CV39" s="2"/>
      <c r="CW39" s="2"/>
      <c r="CX39" s="2"/>
      <c r="CY39" s="28"/>
      <c r="CZ39" s="33"/>
      <c r="DA39" s="27"/>
      <c r="DB39" s="2"/>
      <c r="DC39" s="2"/>
      <c r="DD39" s="2"/>
      <c r="DE39" s="28"/>
      <c r="DF39" s="33"/>
      <c r="DG39" s="27"/>
      <c r="DH39" s="2"/>
      <c r="DI39" s="2"/>
      <c r="DJ39" s="2"/>
      <c r="DK39" s="4"/>
      <c r="DL39" s="38"/>
      <c r="DM39" s="33"/>
      <c r="DN39" s="27"/>
      <c r="DO39" s="2"/>
      <c r="DP39" s="2"/>
      <c r="DQ39" s="2"/>
      <c r="DR39" s="28"/>
      <c r="DS39" s="33"/>
      <c r="DT39" s="27"/>
      <c r="DU39" s="2"/>
      <c r="DV39" s="2"/>
      <c r="DW39" s="2"/>
      <c r="DX39" s="28"/>
      <c r="DY39" s="33"/>
      <c r="DZ39" s="27"/>
      <c r="EA39" s="2"/>
      <c r="EB39" s="2"/>
      <c r="EC39" s="2"/>
      <c r="ED39" s="4"/>
      <c r="EE39" s="38"/>
      <c r="EF39" s="33"/>
      <c r="EG39" s="27"/>
      <c r="EH39" s="2"/>
      <c r="EI39" s="2"/>
      <c r="EJ39" s="2"/>
      <c r="EK39" s="28"/>
      <c r="EL39" s="33"/>
      <c r="EM39" s="27"/>
      <c r="EN39" s="2"/>
      <c r="EO39" s="2"/>
      <c r="EP39" s="2"/>
      <c r="EQ39" s="28"/>
      <c r="ER39" s="33"/>
      <c r="ES39" s="27"/>
      <c r="ET39" s="2"/>
      <c r="EU39" s="2"/>
      <c r="EV39" s="2"/>
      <c r="EW39" s="4"/>
      <c r="EX39" s="38"/>
      <c r="EY39" s="33"/>
      <c r="EZ39" s="27"/>
      <c r="FA39" s="2"/>
      <c r="FB39" s="2"/>
      <c r="FC39" s="2"/>
      <c r="FD39" s="28"/>
      <c r="FE39" s="33"/>
      <c r="FF39" s="27"/>
      <c r="FG39" s="2"/>
      <c r="FH39" s="2"/>
      <c r="FI39" s="2"/>
      <c r="FJ39" s="28"/>
      <c r="FK39" s="33"/>
      <c r="FL39" s="27"/>
      <c r="FM39" s="2"/>
      <c r="FN39" s="2"/>
      <c r="FO39" s="2"/>
      <c r="FP39" s="4"/>
      <c r="FQ39" s="38"/>
      <c r="FR39" s="33"/>
      <c r="FS39" s="27"/>
      <c r="FT39" s="2"/>
      <c r="FU39" s="2"/>
      <c r="FV39" s="2"/>
      <c r="FW39" s="28"/>
      <c r="FX39" s="33"/>
      <c r="FY39" s="27"/>
      <c r="FZ39" s="2"/>
      <c r="GA39" s="2"/>
      <c r="GB39" s="2"/>
      <c r="GC39" s="28"/>
      <c r="GD39" s="33"/>
      <c r="GE39" s="27"/>
      <c r="GF39" s="2"/>
      <c r="GG39" s="2"/>
      <c r="GH39" s="2"/>
      <c r="GI39" s="4"/>
      <c r="GJ39" s="38"/>
      <c r="GK39" s="33"/>
      <c r="GL39" s="27"/>
      <c r="GM39" s="2"/>
      <c r="GN39" s="2"/>
      <c r="GO39" s="2"/>
      <c r="GP39" s="28"/>
      <c r="GQ39" s="33"/>
      <c r="GR39" s="27"/>
      <c r="GS39" s="2"/>
      <c r="GT39" s="2"/>
      <c r="GU39" s="2"/>
      <c r="GV39" s="28"/>
      <c r="GW39" s="33"/>
      <c r="GX39" s="27"/>
      <c r="GY39" s="2"/>
      <c r="GZ39" s="2"/>
      <c r="HA39" s="2"/>
      <c r="HB39" s="4"/>
      <c r="HC39" s="38"/>
      <c r="HD39" s="33"/>
      <c r="HE39" s="27"/>
      <c r="HF39" s="2"/>
      <c r="HG39" s="2"/>
      <c r="HH39" s="2"/>
      <c r="HI39" s="28"/>
      <c r="HJ39" s="33"/>
      <c r="HK39" s="27"/>
      <c r="HL39" s="2"/>
      <c r="HM39" s="2"/>
      <c r="HN39" s="2"/>
      <c r="HO39" s="28"/>
      <c r="HP39" s="33"/>
      <c r="HQ39" s="27"/>
      <c r="HR39" s="2"/>
      <c r="HS39" s="2"/>
      <c r="HT39" s="2"/>
      <c r="HU39" s="4"/>
      <c r="HV39" s="38"/>
      <c r="HW39" s="33"/>
      <c r="HX39" s="27"/>
      <c r="HY39" s="2"/>
      <c r="HZ39" s="2"/>
      <c r="IA39" s="2"/>
      <c r="IB39" s="28"/>
      <c r="IC39" s="33"/>
      <c r="ID39" s="27"/>
      <c r="IE39" s="2"/>
      <c r="IF39" s="2"/>
      <c r="IG39" s="2"/>
      <c r="IH39" s="28"/>
      <c r="II39" s="33"/>
      <c r="IJ39" s="27"/>
      <c r="IK39" s="2"/>
      <c r="IL39" s="2"/>
      <c r="IM39" s="2"/>
      <c r="IN39" s="4"/>
      <c r="IO39" s="38"/>
      <c r="IP39" s="33"/>
      <c r="IQ39" s="27"/>
      <c r="IR39" s="2"/>
      <c r="IS39" s="2"/>
      <c r="IT39" s="2"/>
      <c r="IU39" s="28"/>
      <c r="IV39" s="33"/>
    </row>
    <row r="40" spans="1:256" ht="60" customHeight="1" x14ac:dyDescent="0.35">
      <c r="F40" s="84">
        <v>20300</v>
      </c>
      <c r="G40" s="36" t="s">
        <v>19</v>
      </c>
      <c r="H40" s="31"/>
      <c r="I40" s="24"/>
      <c r="J40" s="1"/>
      <c r="K40" s="1"/>
      <c r="L40" s="1"/>
      <c r="M40" s="25"/>
      <c r="N40" s="31"/>
      <c r="O40" s="24"/>
      <c r="P40" s="1"/>
      <c r="Q40" s="1"/>
      <c r="R40" s="1"/>
      <c r="S40" s="25"/>
      <c r="T40" s="31"/>
      <c r="U40" s="24"/>
      <c r="V40" s="1"/>
      <c r="W40" s="1"/>
      <c r="X40" s="1"/>
      <c r="Y40" s="25"/>
      <c r="Z40" s="50"/>
      <c r="AA40" s="65">
        <f t="shared" si="0"/>
        <v>0</v>
      </c>
      <c r="AB40" s="55">
        <f t="shared" si="1"/>
        <v>0</v>
      </c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</row>
    <row r="41" spans="1:256" ht="60" customHeight="1" x14ac:dyDescent="0.35">
      <c r="F41" s="84"/>
      <c r="G41" s="38" t="s">
        <v>431</v>
      </c>
      <c r="H41" s="31"/>
      <c r="I41" s="24"/>
      <c r="J41" s="1"/>
      <c r="K41" s="1"/>
      <c r="L41" s="1"/>
      <c r="M41" s="25"/>
      <c r="N41" s="31"/>
      <c r="O41" s="24"/>
      <c r="P41" s="1"/>
      <c r="Q41" s="1"/>
      <c r="R41" s="1"/>
      <c r="S41" s="25"/>
      <c r="T41" s="31"/>
      <c r="U41" s="24"/>
      <c r="V41" s="1"/>
      <c r="W41" s="1"/>
      <c r="X41" s="1"/>
      <c r="Y41" s="39"/>
      <c r="AA41" s="65">
        <f t="shared" si="0"/>
        <v>0</v>
      </c>
      <c r="AB41" s="55">
        <f t="shared" si="1"/>
        <v>0</v>
      </c>
    </row>
    <row r="42" spans="1:256" ht="60" customHeight="1" x14ac:dyDescent="0.35">
      <c r="F42" s="84">
        <f>F40+1</f>
        <v>20301</v>
      </c>
      <c r="G42" s="37" t="s">
        <v>290</v>
      </c>
      <c r="H42" s="31">
        <v>6000000</v>
      </c>
      <c r="I42" s="24"/>
      <c r="J42" s="1"/>
      <c r="K42" s="1">
        <f>H42</f>
        <v>6000000</v>
      </c>
      <c r="L42" s="1"/>
      <c r="M42" s="25"/>
      <c r="N42" s="31">
        <f>H42</f>
        <v>6000000</v>
      </c>
      <c r="O42" s="24"/>
      <c r="P42" s="1"/>
      <c r="Q42" s="1">
        <f>N42</f>
        <v>6000000</v>
      </c>
      <c r="R42" s="1"/>
      <c r="S42" s="25"/>
      <c r="T42" s="31">
        <f>H42-N42</f>
        <v>0</v>
      </c>
      <c r="U42" s="24"/>
      <c r="V42" s="1"/>
      <c r="W42" s="1">
        <f>T42</f>
        <v>0</v>
      </c>
      <c r="X42" s="1"/>
      <c r="Y42" s="25"/>
      <c r="AA42" s="65">
        <f t="shared" si="0"/>
        <v>0</v>
      </c>
      <c r="AB42" s="55">
        <f t="shared" si="1"/>
        <v>0</v>
      </c>
    </row>
    <row r="43" spans="1:256" ht="60" customHeight="1" x14ac:dyDescent="0.35">
      <c r="F43" s="84">
        <f>F42+1</f>
        <v>20302</v>
      </c>
      <c r="G43" s="37" t="s">
        <v>20</v>
      </c>
      <c r="H43" s="31">
        <v>1000000</v>
      </c>
      <c r="I43" s="24"/>
      <c r="J43" s="1">
        <f>H43</f>
        <v>1000000</v>
      </c>
      <c r="K43" s="1"/>
      <c r="L43" s="1"/>
      <c r="M43" s="25"/>
      <c r="N43" s="31">
        <v>200000</v>
      </c>
      <c r="O43" s="24"/>
      <c r="P43" s="1">
        <f>N43</f>
        <v>200000</v>
      </c>
      <c r="Q43" s="1"/>
      <c r="R43" s="1"/>
      <c r="S43" s="25"/>
      <c r="T43" s="31">
        <f t="shared" ref="T43:T80" si="7">H43-N43</f>
        <v>800000</v>
      </c>
      <c r="U43" s="24"/>
      <c r="V43" s="1">
        <f>T43</f>
        <v>800000</v>
      </c>
      <c r="W43" s="1"/>
      <c r="X43" s="1"/>
      <c r="Y43" s="25"/>
      <c r="AA43" s="65">
        <f t="shared" si="0"/>
        <v>0</v>
      </c>
      <c r="AB43" s="55">
        <f t="shared" si="1"/>
        <v>0</v>
      </c>
    </row>
    <row r="44" spans="1:256" ht="60" customHeight="1" x14ac:dyDescent="0.35">
      <c r="F44" s="84">
        <f t="shared" ref="F44:F50" si="8">F43+1</f>
        <v>20303</v>
      </c>
      <c r="G44" s="37" t="s">
        <v>395</v>
      </c>
      <c r="H44" s="31">
        <v>700000</v>
      </c>
      <c r="I44" s="24"/>
      <c r="J44" s="1">
        <f>H44</f>
        <v>700000</v>
      </c>
      <c r="K44" s="1"/>
      <c r="L44" s="1"/>
      <c r="M44" s="25"/>
      <c r="N44" s="31">
        <v>0</v>
      </c>
      <c r="O44" s="24"/>
      <c r="P44" s="1">
        <f>N44</f>
        <v>0</v>
      </c>
      <c r="Q44" s="1"/>
      <c r="R44" s="1"/>
      <c r="S44" s="25"/>
      <c r="T44" s="31">
        <f t="shared" si="7"/>
        <v>700000</v>
      </c>
      <c r="U44" s="24"/>
      <c r="V44" s="1"/>
      <c r="W44" s="1"/>
      <c r="X44" s="1">
        <f>T44</f>
        <v>700000</v>
      </c>
      <c r="Y44" s="25"/>
      <c r="AA44" s="65">
        <f t="shared" si="0"/>
        <v>0</v>
      </c>
      <c r="AB44" s="55">
        <f t="shared" si="1"/>
        <v>0</v>
      </c>
    </row>
    <row r="45" spans="1:256" ht="60" customHeight="1" x14ac:dyDescent="0.35">
      <c r="F45" s="84">
        <f t="shared" si="8"/>
        <v>20304</v>
      </c>
      <c r="G45" s="37" t="s">
        <v>238</v>
      </c>
      <c r="H45" s="31">
        <v>2000000</v>
      </c>
      <c r="I45" s="24"/>
      <c r="J45" s="1"/>
      <c r="K45" s="1">
        <f>H45</f>
        <v>2000000</v>
      </c>
      <c r="L45" s="1"/>
      <c r="M45" s="25"/>
      <c r="N45" s="31">
        <v>0</v>
      </c>
      <c r="O45" s="24"/>
      <c r="P45" s="1"/>
      <c r="Q45" s="1">
        <f>N45</f>
        <v>0</v>
      </c>
      <c r="R45" s="1"/>
      <c r="S45" s="25"/>
      <c r="T45" s="31">
        <f t="shared" si="7"/>
        <v>2000000</v>
      </c>
      <c r="U45" s="24"/>
      <c r="V45" s="1">
        <f>T45</f>
        <v>2000000</v>
      </c>
      <c r="W45" s="1"/>
      <c r="X45" s="1"/>
      <c r="Y45" s="25"/>
      <c r="AA45" s="65">
        <f t="shared" si="0"/>
        <v>0</v>
      </c>
      <c r="AB45" s="55">
        <f t="shared" si="1"/>
        <v>0</v>
      </c>
    </row>
    <row r="46" spans="1:256" ht="60" customHeight="1" x14ac:dyDescent="0.35">
      <c r="F46" s="84">
        <f t="shared" si="8"/>
        <v>20305</v>
      </c>
      <c r="G46" s="37" t="s">
        <v>291</v>
      </c>
      <c r="H46" s="31">
        <v>1000000</v>
      </c>
      <c r="I46" s="24"/>
      <c r="J46" s="1"/>
      <c r="K46" s="1">
        <f>H46</f>
        <v>1000000</v>
      </c>
      <c r="L46" s="1"/>
      <c r="M46" s="25"/>
      <c r="N46" s="31">
        <f>H46</f>
        <v>1000000</v>
      </c>
      <c r="O46" s="24"/>
      <c r="P46" s="1"/>
      <c r="Q46" s="1">
        <f>N46</f>
        <v>1000000</v>
      </c>
      <c r="R46" s="1"/>
      <c r="S46" s="25"/>
      <c r="T46" s="31">
        <f t="shared" si="7"/>
        <v>0</v>
      </c>
      <c r="U46" s="24"/>
      <c r="V46" s="1"/>
      <c r="W46" s="1">
        <f>T46</f>
        <v>0</v>
      </c>
      <c r="X46" s="1"/>
      <c r="Y46" s="25"/>
      <c r="AA46" s="65">
        <f t="shared" si="0"/>
        <v>0</v>
      </c>
      <c r="AB46" s="55">
        <f t="shared" si="1"/>
        <v>0</v>
      </c>
    </row>
    <row r="47" spans="1:256" ht="60" customHeight="1" x14ac:dyDescent="0.35">
      <c r="F47" s="84">
        <f t="shared" si="8"/>
        <v>20306</v>
      </c>
      <c r="G47" s="37" t="s">
        <v>292</v>
      </c>
      <c r="H47" s="31">
        <v>10000000</v>
      </c>
      <c r="I47" s="1"/>
      <c r="J47" s="1"/>
      <c r="K47" s="1">
        <f>H47</f>
        <v>10000000</v>
      </c>
      <c r="L47" s="1"/>
      <c r="M47" s="42"/>
      <c r="N47" s="31">
        <v>2000000</v>
      </c>
      <c r="O47" s="1"/>
      <c r="P47" s="1"/>
      <c r="Q47" s="1">
        <f>N47</f>
        <v>2000000</v>
      </c>
      <c r="R47" s="1"/>
      <c r="S47" s="42"/>
      <c r="T47" s="31">
        <f t="shared" si="7"/>
        <v>8000000</v>
      </c>
      <c r="U47" s="1"/>
      <c r="V47" s="1"/>
      <c r="W47" s="1">
        <f>T47</f>
        <v>8000000</v>
      </c>
      <c r="X47" s="1"/>
      <c r="Y47" s="48"/>
      <c r="AA47" s="65">
        <f t="shared" si="0"/>
        <v>0</v>
      </c>
      <c r="AB47" s="55">
        <f t="shared" si="1"/>
        <v>0</v>
      </c>
    </row>
    <row r="48" spans="1:256" ht="60" customHeight="1" x14ac:dyDescent="0.35">
      <c r="F48" s="84">
        <f t="shared" si="8"/>
        <v>20307</v>
      </c>
      <c r="G48" s="37" t="s">
        <v>296</v>
      </c>
      <c r="H48" s="31">
        <v>6000000</v>
      </c>
      <c r="I48" s="1"/>
      <c r="J48" s="1"/>
      <c r="K48" s="1">
        <f>H48</f>
        <v>6000000</v>
      </c>
      <c r="L48" s="1"/>
      <c r="M48" s="42"/>
      <c r="N48" s="31">
        <v>1000000</v>
      </c>
      <c r="O48" s="1"/>
      <c r="P48" s="1"/>
      <c r="Q48" s="1">
        <f>N48</f>
        <v>1000000</v>
      </c>
      <c r="R48" s="1"/>
      <c r="S48" s="42"/>
      <c r="T48" s="31">
        <f t="shared" si="7"/>
        <v>5000000</v>
      </c>
      <c r="U48" s="1"/>
      <c r="V48" s="1"/>
      <c r="W48" s="1">
        <f>T48</f>
        <v>5000000</v>
      </c>
      <c r="X48" s="1"/>
      <c r="Y48" s="48"/>
      <c r="AA48" s="65">
        <f t="shared" si="0"/>
        <v>0</v>
      </c>
      <c r="AB48" s="55">
        <f t="shared" si="1"/>
        <v>0</v>
      </c>
    </row>
    <row r="49" spans="6:28" ht="60" customHeight="1" x14ac:dyDescent="0.35">
      <c r="F49" s="84">
        <f t="shared" si="8"/>
        <v>20308</v>
      </c>
      <c r="G49" s="37" t="s">
        <v>293</v>
      </c>
      <c r="H49" s="31">
        <v>1000000</v>
      </c>
      <c r="I49" s="1"/>
      <c r="J49" s="1">
        <f>H49</f>
        <v>1000000</v>
      </c>
      <c r="K49" s="1"/>
      <c r="L49" s="1"/>
      <c r="M49" s="42"/>
      <c r="N49" s="31">
        <v>200000</v>
      </c>
      <c r="O49" s="1"/>
      <c r="P49" s="1"/>
      <c r="Q49" s="1">
        <f>N49</f>
        <v>200000</v>
      </c>
      <c r="R49" s="1"/>
      <c r="S49" s="42"/>
      <c r="T49" s="31">
        <f t="shared" si="7"/>
        <v>800000</v>
      </c>
      <c r="U49" s="1"/>
      <c r="V49" s="1"/>
      <c r="W49" s="1">
        <f>T49</f>
        <v>800000</v>
      </c>
      <c r="X49" s="1"/>
      <c r="Y49" s="48"/>
      <c r="AA49" s="65">
        <f t="shared" si="0"/>
        <v>0</v>
      </c>
      <c r="AB49" s="55">
        <f t="shared" si="1"/>
        <v>0</v>
      </c>
    </row>
    <row r="50" spans="6:28" ht="60" customHeight="1" x14ac:dyDescent="0.35">
      <c r="F50" s="84">
        <f t="shared" si="8"/>
        <v>20309</v>
      </c>
      <c r="G50" s="37" t="s">
        <v>21</v>
      </c>
      <c r="H50" s="31">
        <v>1000000</v>
      </c>
      <c r="I50" s="24"/>
      <c r="J50" s="1"/>
      <c r="K50" s="1"/>
      <c r="L50" s="1">
        <f>H50</f>
        <v>1000000</v>
      </c>
      <c r="M50" s="25"/>
      <c r="N50" s="31">
        <f>H50</f>
        <v>1000000</v>
      </c>
      <c r="O50" s="24"/>
      <c r="P50" s="1"/>
      <c r="Q50" s="1"/>
      <c r="R50" s="1">
        <f>N50</f>
        <v>1000000</v>
      </c>
      <c r="S50" s="25"/>
      <c r="T50" s="31">
        <f t="shared" si="7"/>
        <v>0</v>
      </c>
      <c r="U50" s="24"/>
      <c r="V50" s="1"/>
      <c r="W50" s="1"/>
      <c r="X50" s="1">
        <f>T50</f>
        <v>0</v>
      </c>
      <c r="Y50" s="25"/>
      <c r="AA50" s="65">
        <f t="shared" si="0"/>
        <v>0</v>
      </c>
      <c r="AB50" s="55">
        <f t="shared" si="1"/>
        <v>0</v>
      </c>
    </row>
    <row r="51" spans="6:28" s="17" customFormat="1" ht="60" customHeight="1" x14ac:dyDescent="0.35">
      <c r="F51" s="84"/>
      <c r="G51" s="38" t="s">
        <v>481</v>
      </c>
      <c r="H51" s="31"/>
      <c r="I51" s="24"/>
      <c r="J51" s="1"/>
      <c r="K51" s="1"/>
      <c r="L51" s="1"/>
      <c r="M51" s="25"/>
      <c r="N51" s="31">
        <f>H51</f>
        <v>0</v>
      </c>
      <c r="O51" s="24"/>
      <c r="P51" s="1"/>
      <c r="Q51" s="1"/>
      <c r="R51" s="1"/>
      <c r="S51" s="25"/>
      <c r="T51" s="31">
        <f t="shared" si="7"/>
        <v>0</v>
      </c>
      <c r="U51" s="24"/>
      <c r="V51" s="1"/>
      <c r="W51" s="1"/>
      <c r="X51" s="1"/>
      <c r="Y51" s="25"/>
      <c r="AA51" s="65">
        <f t="shared" si="0"/>
        <v>0</v>
      </c>
      <c r="AB51" s="55">
        <f t="shared" si="1"/>
        <v>0</v>
      </c>
    </row>
    <row r="52" spans="6:28" ht="60" customHeight="1" x14ac:dyDescent="0.35">
      <c r="F52" s="84">
        <f>F50+1</f>
        <v>20310</v>
      </c>
      <c r="G52" s="37" t="s">
        <v>250</v>
      </c>
      <c r="H52" s="43">
        <v>8000000</v>
      </c>
      <c r="I52" s="44">
        <f>0.5*H52</f>
        <v>4000000</v>
      </c>
      <c r="J52" s="45"/>
      <c r="K52" s="45">
        <f>0.5*H52</f>
        <v>4000000</v>
      </c>
      <c r="L52" s="45"/>
      <c r="M52" s="46"/>
      <c r="N52" s="31">
        <v>2000000</v>
      </c>
      <c r="O52" s="44">
        <f>0.5*N52</f>
        <v>1000000</v>
      </c>
      <c r="P52" s="45"/>
      <c r="Q52" s="45">
        <f>0.5*N52</f>
        <v>1000000</v>
      </c>
      <c r="R52" s="45"/>
      <c r="S52" s="46"/>
      <c r="T52" s="31">
        <f t="shared" si="7"/>
        <v>6000000</v>
      </c>
      <c r="U52" s="44">
        <f>0.5*T52</f>
        <v>3000000</v>
      </c>
      <c r="V52" s="45"/>
      <c r="W52" s="45">
        <f>0.5*T52</f>
        <v>3000000</v>
      </c>
      <c r="X52" s="45"/>
      <c r="Y52" s="46"/>
      <c r="AA52" s="65">
        <f t="shared" si="0"/>
        <v>0</v>
      </c>
      <c r="AB52" s="55">
        <f t="shared" si="1"/>
        <v>0</v>
      </c>
    </row>
    <row r="53" spans="6:28" ht="60" customHeight="1" x14ac:dyDescent="0.35">
      <c r="F53" s="84">
        <f>F52+1</f>
        <v>20311</v>
      </c>
      <c r="G53" s="37" t="s">
        <v>338</v>
      </c>
      <c r="H53" s="31">
        <v>1500000</v>
      </c>
      <c r="I53" s="24"/>
      <c r="J53" s="1"/>
      <c r="K53" s="1">
        <f>H53</f>
        <v>1500000</v>
      </c>
      <c r="L53" s="1"/>
      <c r="M53" s="25"/>
      <c r="N53" s="31">
        <v>0</v>
      </c>
      <c r="O53" s="24"/>
      <c r="P53" s="1"/>
      <c r="Q53" s="1">
        <f>N53</f>
        <v>0</v>
      </c>
      <c r="R53" s="1"/>
      <c r="S53" s="25"/>
      <c r="T53" s="31">
        <f t="shared" si="7"/>
        <v>1500000</v>
      </c>
      <c r="U53" s="24"/>
      <c r="V53" s="1"/>
      <c r="W53" s="1">
        <f>T53</f>
        <v>1500000</v>
      </c>
      <c r="X53" s="1"/>
      <c r="Y53" s="25"/>
      <c r="AA53" s="65">
        <f t="shared" si="0"/>
        <v>0</v>
      </c>
      <c r="AB53" s="55">
        <f t="shared" si="1"/>
        <v>0</v>
      </c>
    </row>
    <row r="54" spans="6:28" ht="60" customHeight="1" x14ac:dyDescent="0.35">
      <c r="F54" s="84">
        <f>F53+1</f>
        <v>20312</v>
      </c>
      <c r="G54" s="37" t="s">
        <v>368</v>
      </c>
      <c r="H54" s="31">
        <f>11000000+5500000</f>
        <v>16500000</v>
      </c>
      <c r="I54" s="24"/>
      <c r="J54" s="1"/>
      <c r="K54" s="1">
        <f>H54</f>
        <v>16500000</v>
      </c>
      <c r="L54" s="1"/>
      <c r="M54" s="25"/>
      <c r="N54" s="31">
        <v>0</v>
      </c>
      <c r="O54" s="24"/>
      <c r="P54" s="1"/>
      <c r="Q54" s="1">
        <f>N54</f>
        <v>0</v>
      </c>
      <c r="R54" s="1"/>
      <c r="S54" s="25"/>
      <c r="T54" s="31">
        <f t="shared" si="7"/>
        <v>16500000</v>
      </c>
      <c r="U54" s="24"/>
      <c r="V54" s="1"/>
      <c r="W54" s="1">
        <f>T54</f>
        <v>16500000</v>
      </c>
      <c r="X54" s="1"/>
      <c r="Y54" s="25"/>
      <c r="AA54" s="65">
        <f t="shared" si="0"/>
        <v>0</v>
      </c>
      <c r="AB54" s="55">
        <f t="shared" si="1"/>
        <v>0</v>
      </c>
    </row>
    <row r="55" spans="6:28" ht="60" customHeight="1" x14ac:dyDescent="0.35">
      <c r="F55" s="84"/>
      <c r="G55" s="38" t="s">
        <v>479</v>
      </c>
      <c r="H55" s="31"/>
      <c r="I55" s="24"/>
      <c r="J55" s="1"/>
      <c r="K55" s="1"/>
      <c r="L55" s="1"/>
      <c r="M55" s="25"/>
      <c r="N55" s="31"/>
      <c r="O55" s="24"/>
      <c r="P55" s="1"/>
      <c r="Q55" s="1"/>
      <c r="R55" s="1"/>
      <c r="S55" s="25"/>
      <c r="T55" s="31">
        <f t="shared" si="7"/>
        <v>0</v>
      </c>
      <c r="U55" s="24"/>
      <c r="V55" s="1"/>
      <c r="W55" s="1"/>
      <c r="X55" s="1"/>
      <c r="Y55" s="25"/>
      <c r="AA55" s="65">
        <f t="shared" si="0"/>
        <v>0</v>
      </c>
      <c r="AB55" s="55">
        <f t="shared" si="1"/>
        <v>0</v>
      </c>
    </row>
    <row r="56" spans="6:28" ht="60" customHeight="1" x14ac:dyDescent="0.35">
      <c r="F56" s="84">
        <f>F54+1</f>
        <v>20313</v>
      </c>
      <c r="G56" s="37" t="s">
        <v>385</v>
      </c>
      <c r="H56" s="31">
        <v>1500000</v>
      </c>
      <c r="I56" s="24"/>
      <c r="J56" s="1"/>
      <c r="K56" s="1"/>
      <c r="L56" s="1">
        <f>H56</f>
        <v>1500000</v>
      </c>
      <c r="M56" s="25"/>
      <c r="N56" s="31">
        <f t="shared" ref="N56:N61" si="9">H56</f>
        <v>1500000</v>
      </c>
      <c r="O56" s="24"/>
      <c r="P56" s="1"/>
      <c r="Q56" s="1"/>
      <c r="R56" s="1">
        <f>N56</f>
        <v>1500000</v>
      </c>
      <c r="S56" s="25"/>
      <c r="T56" s="31">
        <f t="shared" si="7"/>
        <v>0</v>
      </c>
      <c r="U56" s="24"/>
      <c r="V56" s="1"/>
      <c r="W56" s="1"/>
      <c r="X56" s="1">
        <f>T56</f>
        <v>0</v>
      </c>
      <c r="Y56" s="25"/>
      <c r="AA56" s="65">
        <f t="shared" si="0"/>
        <v>0</v>
      </c>
      <c r="AB56" s="55">
        <f t="shared" si="1"/>
        <v>0</v>
      </c>
    </row>
    <row r="57" spans="6:28" ht="60" customHeight="1" x14ac:dyDescent="0.35">
      <c r="F57" s="84">
        <f>F56+1</f>
        <v>20314</v>
      </c>
      <c r="G57" s="37" t="s">
        <v>480</v>
      </c>
      <c r="H57" s="31">
        <v>150000</v>
      </c>
      <c r="I57" s="24"/>
      <c r="J57" s="1"/>
      <c r="K57" s="1"/>
      <c r="L57" s="1">
        <f>H57</f>
        <v>150000</v>
      </c>
      <c r="M57" s="25"/>
      <c r="N57" s="31">
        <f t="shared" si="9"/>
        <v>150000</v>
      </c>
      <c r="O57" s="24"/>
      <c r="P57" s="1"/>
      <c r="Q57" s="1"/>
      <c r="R57" s="1">
        <f>N57</f>
        <v>150000</v>
      </c>
      <c r="S57" s="25"/>
      <c r="T57" s="31">
        <f t="shared" si="7"/>
        <v>0</v>
      </c>
      <c r="U57" s="24"/>
      <c r="V57" s="1"/>
      <c r="W57" s="1"/>
      <c r="X57" s="1">
        <f>T57</f>
        <v>0</v>
      </c>
      <c r="Y57" s="25"/>
      <c r="AA57" s="65">
        <f t="shared" si="0"/>
        <v>0</v>
      </c>
      <c r="AB57" s="55">
        <f t="shared" si="1"/>
        <v>0</v>
      </c>
    </row>
    <row r="58" spans="6:28" ht="60" customHeight="1" x14ac:dyDescent="0.35">
      <c r="F58" s="84">
        <f>F57+1</f>
        <v>20315</v>
      </c>
      <c r="G58" s="37" t="s">
        <v>484</v>
      </c>
      <c r="H58" s="31">
        <v>2000000</v>
      </c>
      <c r="I58" s="24"/>
      <c r="J58" s="1">
        <v>0</v>
      </c>
      <c r="K58" s="1"/>
      <c r="L58" s="1">
        <f>H58</f>
        <v>2000000</v>
      </c>
      <c r="M58" s="25"/>
      <c r="N58" s="31">
        <f t="shared" si="9"/>
        <v>2000000</v>
      </c>
      <c r="O58" s="24"/>
      <c r="P58" s="1">
        <v>0</v>
      </c>
      <c r="Q58" s="1"/>
      <c r="R58" s="1">
        <f>N58</f>
        <v>2000000</v>
      </c>
      <c r="S58" s="25"/>
      <c r="T58" s="31">
        <f t="shared" si="7"/>
        <v>0</v>
      </c>
      <c r="U58" s="24"/>
      <c r="V58" s="1">
        <v>0</v>
      </c>
      <c r="W58" s="1"/>
      <c r="X58" s="1">
        <f>T58</f>
        <v>0</v>
      </c>
      <c r="Y58" s="25"/>
      <c r="AA58" s="65">
        <f t="shared" si="0"/>
        <v>0</v>
      </c>
      <c r="AB58" s="55">
        <f t="shared" si="1"/>
        <v>0</v>
      </c>
    </row>
    <row r="59" spans="6:28" ht="60" customHeight="1" x14ac:dyDescent="0.35">
      <c r="F59" s="84">
        <f>F58+1</f>
        <v>20316</v>
      </c>
      <c r="G59" s="37" t="s">
        <v>543</v>
      </c>
      <c r="H59" s="31">
        <v>1000000</v>
      </c>
      <c r="I59" s="24"/>
      <c r="J59" s="1"/>
      <c r="K59" s="1"/>
      <c r="L59" s="1"/>
      <c r="M59" s="25"/>
      <c r="N59" s="31">
        <f t="shared" si="9"/>
        <v>1000000</v>
      </c>
      <c r="O59" s="24"/>
      <c r="P59" s="1">
        <f>N59</f>
        <v>1000000</v>
      </c>
      <c r="Q59" s="1"/>
      <c r="R59" s="1"/>
      <c r="S59" s="25"/>
      <c r="T59" s="31"/>
      <c r="U59" s="24"/>
      <c r="V59" s="1"/>
      <c r="W59" s="1"/>
      <c r="X59" s="1"/>
      <c r="Y59" s="25"/>
      <c r="AA59" s="65"/>
      <c r="AB59" s="55"/>
    </row>
    <row r="60" spans="6:28" ht="60" customHeight="1" x14ac:dyDescent="0.35">
      <c r="F60" s="84"/>
      <c r="G60" s="38" t="s">
        <v>476</v>
      </c>
      <c r="H60" s="31"/>
      <c r="I60" s="24"/>
      <c r="J60" s="1"/>
      <c r="K60" s="1"/>
      <c r="L60" s="1"/>
      <c r="M60" s="25"/>
      <c r="N60" s="31">
        <f t="shared" si="9"/>
        <v>0</v>
      </c>
      <c r="O60" s="24"/>
      <c r="P60" s="1"/>
      <c r="Q60" s="1"/>
      <c r="R60" s="1"/>
      <c r="S60" s="25"/>
      <c r="T60" s="31">
        <f t="shared" si="7"/>
        <v>0</v>
      </c>
      <c r="U60" s="24"/>
      <c r="V60" s="1"/>
      <c r="W60" s="1"/>
      <c r="X60" s="1"/>
      <c r="Y60" s="25"/>
      <c r="AA60" s="65">
        <f t="shared" si="0"/>
        <v>0</v>
      </c>
      <c r="AB60" s="55">
        <f t="shared" si="1"/>
        <v>0</v>
      </c>
    </row>
    <row r="61" spans="6:28" ht="60" customHeight="1" x14ac:dyDescent="0.35">
      <c r="F61" s="84">
        <f>F59+1</f>
        <v>20317</v>
      </c>
      <c r="G61" s="37" t="s">
        <v>477</v>
      </c>
      <c r="H61" s="31">
        <v>2000000</v>
      </c>
      <c r="I61" s="24"/>
      <c r="J61" s="1"/>
      <c r="K61" s="1"/>
      <c r="L61" s="1">
        <f>H61</f>
        <v>2000000</v>
      </c>
      <c r="M61" s="25"/>
      <c r="N61" s="31">
        <f t="shared" si="9"/>
        <v>2000000</v>
      </c>
      <c r="O61" s="24"/>
      <c r="P61" s="1"/>
      <c r="Q61" s="1"/>
      <c r="R61" s="1">
        <f>N61</f>
        <v>2000000</v>
      </c>
      <c r="S61" s="25"/>
      <c r="T61" s="31">
        <f t="shared" si="7"/>
        <v>0</v>
      </c>
      <c r="U61" s="24"/>
      <c r="V61" s="1"/>
      <c r="W61" s="1"/>
      <c r="X61" s="1">
        <f>T61</f>
        <v>0</v>
      </c>
      <c r="Y61" s="25"/>
      <c r="AA61" s="65">
        <f t="shared" si="0"/>
        <v>0</v>
      </c>
      <c r="AB61" s="55">
        <f t="shared" si="1"/>
        <v>0</v>
      </c>
    </row>
    <row r="62" spans="6:28" ht="60" customHeight="1" x14ac:dyDescent="0.35">
      <c r="F62" s="84">
        <f>F61+1</f>
        <v>20318</v>
      </c>
      <c r="G62" s="37" t="s">
        <v>483</v>
      </c>
      <c r="H62" s="31">
        <v>340000</v>
      </c>
      <c r="I62" s="24"/>
      <c r="J62" s="1"/>
      <c r="K62" s="1">
        <f>H62</f>
        <v>340000</v>
      </c>
      <c r="L62" s="1"/>
      <c r="M62" s="25"/>
      <c r="N62" s="31">
        <f>H62</f>
        <v>340000</v>
      </c>
      <c r="O62" s="24"/>
      <c r="P62" s="1"/>
      <c r="Q62" s="1">
        <f>N62</f>
        <v>340000</v>
      </c>
      <c r="R62" s="1"/>
      <c r="S62" s="25"/>
      <c r="T62" s="31">
        <f t="shared" si="7"/>
        <v>0</v>
      </c>
      <c r="U62" s="24"/>
      <c r="V62" s="1"/>
      <c r="W62" s="1">
        <f>T62</f>
        <v>0</v>
      </c>
      <c r="X62" s="1"/>
      <c r="Y62" s="25"/>
      <c r="AA62" s="65">
        <f t="shared" si="0"/>
        <v>0</v>
      </c>
      <c r="AB62" s="55">
        <f t="shared" si="1"/>
        <v>0</v>
      </c>
    </row>
    <row r="63" spans="6:28" ht="60" customHeight="1" x14ac:dyDescent="0.35">
      <c r="F63" s="84">
        <f t="shared" ref="F63:F71" si="10">F62+1</f>
        <v>20319</v>
      </c>
      <c r="G63" s="37" t="s">
        <v>478</v>
      </c>
      <c r="H63" s="31">
        <v>3000000</v>
      </c>
      <c r="I63" s="24"/>
      <c r="J63" s="1">
        <f>H63</f>
        <v>3000000</v>
      </c>
      <c r="K63" s="1"/>
      <c r="L63" s="1"/>
      <c r="M63" s="25"/>
      <c r="N63" s="31">
        <v>1000000</v>
      </c>
      <c r="O63" s="24"/>
      <c r="P63" s="1">
        <f>N63</f>
        <v>1000000</v>
      </c>
      <c r="Q63" s="1"/>
      <c r="R63" s="1"/>
      <c r="S63" s="25"/>
      <c r="T63" s="31">
        <f t="shared" si="7"/>
        <v>2000000</v>
      </c>
      <c r="U63" s="24"/>
      <c r="V63" s="1">
        <f>T63</f>
        <v>2000000</v>
      </c>
      <c r="W63" s="1"/>
      <c r="X63" s="1"/>
      <c r="Y63" s="25"/>
      <c r="AA63" s="65">
        <f t="shared" si="0"/>
        <v>0</v>
      </c>
      <c r="AB63" s="55">
        <f t="shared" si="1"/>
        <v>0</v>
      </c>
    </row>
    <row r="64" spans="6:28" ht="51" x14ac:dyDescent="0.35">
      <c r="F64" s="84">
        <f t="shared" si="10"/>
        <v>20320</v>
      </c>
      <c r="G64" s="37" t="s">
        <v>384</v>
      </c>
      <c r="H64" s="31">
        <v>3000000</v>
      </c>
      <c r="I64" s="24"/>
      <c r="J64" s="1"/>
      <c r="K64" s="1">
        <f t="shared" ref="K64:K70" si="11">H64</f>
        <v>3000000</v>
      </c>
      <c r="L64" s="1"/>
      <c r="M64" s="25"/>
      <c r="N64" s="31">
        <f>H64</f>
        <v>3000000</v>
      </c>
      <c r="O64" s="24"/>
      <c r="P64" s="1"/>
      <c r="Q64" s="1">
        <f t="shared" ref="Q64:Q71" si="12">N64</f>
        <v>3000000</v>
      </c>
      <c r="R64" s="1"/>
      <c r="S64" s="25"/>
      <c r="T64" s="31">
        <f t="shared" si="7"/>
        <v>0</v>
      </c>
      <c r="U64" s="24"/>
      <c r="V64" s="1"/>
      <c r="W64" s="1">
        <f t="shared" ref="W64:W70" si="13">T64</f>
        <v>0</v>
      </c>
      <c r="X64" s="1"/>
      <c r="Y64" s="25"/>
      <c r="AA64" s="65">
        <f t="shared" si="0"/>
        <v>0</v>
      </c>
      <c r="AB64" s="55">
        <f t="shared" si="1"/>
        <v>0</v>
      </c>
    </row>
    <row r="65" spans="6:28" ht="60" customHeight="1" x14ac:dyDescent="0.35">
      <c r="F65" s="84">
        <f t="shared" si="10"/>
        <v>20321</v>
      </c>
      <c r="G65" s="37" t="s">
        <v>364</v>
      </c>
      <c r="H65" s="31">
        <v>300000</v>
      </c>
      <c r="I65" s="40"/>
      <c r="J65" s="41"/>
      <c r="K65" s="41">
        <f>H65</f>
        <v>300000</v>
      </c>
      <c r="L65" s="41"/>
      <c r="M65" s="42"/>
      <c r="N65" s="31">
        <f>H65</f>
        <v>300000</v>
      </c>
      <c r="O65" s="40"/>
      <c r="P65" s="41">
        <f>N65</f>
        <v>300000</v>
      </c>
      <c r="Q65" s="41"/>
      <c r="R65" s="41"/>
      <c r="S65" s="42"/>
      <c r="T65" s="31">
        <f t="shared" si="7"/>
        <v>0</v>
      </c>
      <c r="U65" s="40"/>
      <c r="V65" s="41">
        <f>T65</f>
        <v>0</v>
      </c>
      <c r="W65" s="41"/>
      <c r="X65" s="41"/>
      <c r="Y65" s="42"/>
      <c r="AA65" s="65">
        <f t="shared" si="0"/>
        <v>0</v>
      </c>
      <c r="AB65" s="55">
        <f t="shared" si="1"/>
        <v>0</v>
      </c>
    </row>
    <row r="66" spans="6:28" ht="60" customHeight="1" x14ac:dyDescent="0.35">
      <c r="F66" s="84">
        <f t="shared" si="10"/>
        <v>20322</v>
      </c>
      <c r="G66" s="37" t="s">
        <v>23</v>
      </c>
      <c r="H66" s="31">
        <v>3000000</v>
      </c>
      <c r="I66" s="24"/>
      <c r="J66" s="1"/>
      <c r="K66" s="1">
        <f t="shared" si="11"/>
        <v>3000000</v>
      </c>
      <c r="L66" s="1"/>
      <c r="M66" s="25"/>
      <c r="N66" s="31">
        <f>H66</f>
        <v>3000000</v>
      </c>
      <c r="O66" s="24"/>
      <c r="P66" s="1"/>
      <c r="Q66" s="1">
        <f t="shared" si="12"/>
        <v>3000000</v>
      </c>
      <c r="R66" s="1"/>
      <c r="S66" s="25"/>
      <c r="T66" s="31">
        <f t="shared" si="7"/>
        <v>0</v>
      </c>
      <c r="U66" s="24"/>
      <c r="V66" s="1"/>
      <c r="W66" s="1">
        <f t="shared" si="13"/>
        <v>0</v>
      </c>
      <c r="X66" s="1"/>
      <c r="Y66" s="25"/>
      <c r="AA66" s="65">
        <f t="shared" si="0"/>
        <v>0</v>
      </c>
      <c r="AB66" s="55">
        <f t="shared" si="1"/>
        <v>0</v>
      </c>
    </row>
    <row r="67" spans="6:28" ht="60" customHeight="1" x14ac:dyDescent="0.35">
      <c r="F67" s="84">
        <f t="shared" si="10"/>
        <v>20323</v>
      </c>
      <c r="G67" s="37" t="s">
        <v>294</v>
      </c>
      <c r="H67" s="31">
        <v>2500000</v>
      </c>
      <c r="I67" s="24"/>
      <c r="J67" s="1"/>
      <c r="K67" s="1">
        <f t="shared" si="11"/>
        <v>2500000</v>
      </c>
      <c r="L67" s="1"/>
      <c r="M67" s="25"/>
      <c r="N67" s="31">
        <f>H67</f>
        <v>2500000</v>
      </c>
      <c r="O67" s="24"/>
      <c r="P67" s="1"/>
      <c r="Q67" s="1">
        <f t="shared" si="12"/>
        <v>2500000</v>
      </c>
      <c r="R67" s="1"/>
      <c r="S67" s="25"/>
      <c r="T67" s="31">
        <f t="shared" si="7"/>
        <v>0</v>
      </c>
      <c r="U67" s="24"/>
      <c r="V67" s="1"/>
      <c r="W67" s="1">
        <f t="shared" si="13"/>
        <v>0</v>
      </c>
      <c r="X67" s="1"/>
      <c r="Y67" s="25"/>
      <c r="AA67" s="65">
        <f t="shared" si="0"/>
        <v>0</v>
      </c>
      <c r="AB67" s="55">
        <f t="shared" si="1"/>
        <v>0</v>
      </c>
    </row>
    <row r="68" spans="6:28" ht="60" customHeight="1" x14ac:dyDescent="0.35">
      <c r="F68" s="84">
        <f t="shared" si="10"/>
        <v>20324</v>
      </c>
      <c r="G68" s="37" t="s">
        <v>564</v>
      </c>
      <c r="H68" s="31">
        <v>8000000</v>
      </c>
      <c r="I68" s="24"/>
      <c r="J68" s="1"/>
      <c r="K68" s="1">
        <f t="shared" si="11"/>
        <v>8000000</v>
      </c>
      <c r="L68" s="1"/>
      <c r="M68" s="25"/>
      <c r="N68" s="31">
        <f>H68</f>
        <v>8000000</v>
      </c>
      <c r="O68" s="24"/>
      <c r="P68" s="1"/>
      <c r="Q68" s="1">
        <f t="shared" si="12"/>
        <v>8000000</v>
      </c>
      <c r="R68" s="1"/>
      <c r="S68" s="25"/>
      <c r="T68" s="31">
        <f t="shared" si="7"/>
        <v>0</v>
      </c>
      <c r="U68" s="24"/>
      <c r="V68" s="1"/>
      <c r="W68" s="1">
        <f t="shared" si="13"/>
        <v>0</v>
      </c>
      <c r="X68" s="1"/>
      <c r="Y68" s="25"/>
      <c r="AA68" s="65">
        <f t="shared" si="0"/>
        <v>0</v>
      </c>
      <c r="AB68" s="55">
        <f t="shared" si="1"/>
        <v>0</v>
      </c>
    </row>
    <row r="69" spans="6:28" ht="60" customHeight="1" x14ac:dyDescent="0.35">
      <c r="F69" s="84">
        <f t="shared" si="10"/>
        <v>20325</v>
      </c>
      <c r="G69" s="37" t="s">
        <v>369</v>
      </c>
      <c r="H69" s="31">
        <v>6000000</v>
      </c>
      <c r="I69" s="24"/>
      <c r="J69" s="1"/>
      <c r="K69" s="1">
        <f t="shared" si="11"/>
        <v>6000000</v>
      </c>
      <c r="L69" s="1"/>
      <c r="M69" s="25"/>
      <c r="N69" s="31">
        <v>0</v>
      </c>
      <c r="O69" s="24"/>
      <c r="P69" s="1"/>
      <c r="Q69" s="1">
        <f t="shared" si="12"/>
        <v>0</v>
      </c>
      <c r="R69" s="1"/>
      <c r="S69" s="25"/>
      <c r="T69" s="31">
        <f t="shared" si="7"/>
        <v>6000000</v>
      </c>
      <c r="U69" s="24"/>
      <c r="V69" s="1"/>
      <c r="W69" s="1">
        <f t="shared" si="13"/>
        <v>6000000</v>
      </c>
      <c r="X69" s="1"/>
      <c r="Y69" s="25"/>
      <c r="AA69" s="65">
        <f t="shared" si="0"/>
        <v>0</v>
      </c>
      <c r="AB69" s="55">
        <f t="shared" si="1"/>
        <v>0</v>
      </c>
    </row>
    <row r="70" spans="6:28" ht="60" customHeight="1" x14ac:dyDescent="0.35">
      <c r="F70" s="84">
        <f t="shared" si="10"/>
        <v>20326</v>
      </c>
      <c r="G70" s="37" t="s">
        <v>297</v>
      </c>
      <c r="H70" s="31">
        <v>10000000</v>
      </c>
      <c r="I70" s="24"/>
      <c r="J70" s="1"/>
      <c r="K70" s="1">
        <f t="shared" si="11"/>
        <v>10000000</v>
      </c>
      <c r="L70" s="1"/>
      <c r="M70" s="25"/>
      <c r="N70" s="31">
        <v>0</v>
      </c>
      <c r="O70" s="24"/>
      <c r="P70" s="1"/>
      <c r="Q70" s="1">
        <f t="shared" si="12"/>
        <v>0</v>
      </c>
      <c r="R70" s="1"/>
      <c r="S70" s="25"/>
      <c r="T70" s="31">
        <f t="shared" si="7"/>
        <v>10000000</v>
      </c>
      <c r="U70" s="24"/>
      <c r="V70" s="1"/>
      <c r="W70" s="1">
        <f t="shared" si="13"/>
        <v>10000000</v>
      </c>
      <c r="X70" s="1"/>
      <c r="Y70" s="25"/>
      <c r="AA70" s="65">
        <f t="shared" si="0"/>
        <v>0</v>
      </c>
      <c r="AB70" s="55">
        <f t="shared" si="1"/>
        <v>0</v>
      </c>
    </row>
    <row r="71" spans="6:28" ht="60" customHeight="1" x14ac:dyDescent="0.35">
      <c r="F71" s="84">
        <f t="shared" si="10"/>
        <v>20327</v>
      </c>
      <c r="G71" s="37" t="s">
        <v>367</v>
      </c>
      <c r="H71" s="31">
        <v>850000</v>
      </c>
      <c r="I71" s="24"/>
      <c r="J71" s="1"/>
      <c r="K71" s="1">
        <f>H71</f>
        <v>850000</v>
      </c>
      <c r="L71" s="1"/>
      <c r="M71" s="25"/>
      <c r="N71" s="31">
        <v>0</v>
      </c>
      <c r="O71" s="24"/>
      <c r="P71" s="1"/>
      <c r="Q71" s="1">
        <f t="shared" si="12"/>
        <v>0</v>
      </c>
      <c r="R71" s="1"/>
      <c r="S71" s="25"/>
      <c r="T71" s="31">
        <f t="shared" si="7"/>
        <v>850000</v>
      </c>
      <c r="U71" s="24"/>
      <c r="V71" s="1">
        <f>T71</f>
        <v>850000</v>
      </c>
      <c r="W71" s="1"/>
      <c r="X71" s="1"/>
      <c r="Y71" s="47"/>
      <c r="AA71" s="65">
        <f t="shared" si="0"/>
        <v>0</v>
      </c>
      <c r="AB71" s="55">
        <f t="shared" si="1"/>
        <v>0</v>
      </c>
    </row>
    <row r="72" spans="6:28" ht="60" customHeight="1" x14ac:dyDescent="0.35">
      <c r="F72" s="84"/>
      <c r="G72" s="38" t="s">
        <v>475</v>
      </c>
      <c r="H72" s="31"/>
      <c r="I72" s="24"/>
      <c r="J72" s="1"/>
      <c r="K72" s="1"/>
      <c r="L72" s="1"/>
      <c r="M72" s="25"/>
      <c r="N72" s="31">
        <f>H72</f>
        <v>0</v>
      </c>
      <c r="O72" s="24"/>
      <c r="P72" s="1"/>
      <c r="Q72" s="1"/>
      <c r="R72" s="1"/>
      <c r="S72" s="25"/>
      <c r="T72" s="31">
        <f t="shared" si="7"/>
        <v>0</v>
      </c>
      <c r="U72" s="24"/>
      <c r="V72" s="1"/>
      <c r="W72" s="1"/>
      <c r="X72" s="1"/>
      <c r="Y72" s="25"/>
      <c r="AA72" s="65">
        <f t="shared" si="0"/>
        <v>0</v>
      </c>
      <c r="AB72" s="55">
        <f t="shared" si="1"/>
        <v>0</v>
      </c>
    </row>
    <row r="73" spans="6:28" ht="60" customHeight="1" x14ac:dyDescent="0.35">
      <c r="F73" s="84">
        <f>F71+1</f>
        <v>20328</v>
      </c>
      <c r="G73" s="37" t="s">
        <v>307</v>
      </c>
      <c r="H73" s="31">
        <v>6500000</v>
      </c>
      <c r="I73" s="24"/>
      <c r="J73" s="1">
        <f>H73</f>
        <v>6500000</v>
      </c>
      <c r="K73" s="1"/>
      <c r="L73" s="1"/>
      <c r="M73" s="25"/>
      <c r="N73" s="31">
        <v>0</v>
      </c>
      <c r="O73" s="24"/>
      <c r="P73" s="1">
        <f>N73</f>
        <v>0</v>
      </c>
      <c r="Q73" s="1"/>
      <c r="R73" s="1"/>
      <c r="S73" s="25"/>
      <c r="T73" s="31">
        <f t="shared" si="7"/>
        <v>6500000</v>
      </c>
      <c r="U73" s="24"/>
      <c r="V73" s="1">
        <f>T73</f>
        <v>6500000</v>
      </c>
      <c r="W73" s="1"/>
      <c r="X73" s="1"/>
      <c r="Y73" s="25"/>
      <c r="AA73" s="65">
        <f t="shared" si="0"/>
        <v>0</v>
      </c>
      <c r="AB73" s="55">
        <f t="shared" si="1"/>
        <v>0</v>
      </c>
    </row>
    <row r="74" spans="6:28" ht="60" customHeight="1" x14ac:dyDescent="0.35">
      <c r="F74" s="84">
        <f>F73+1</f>
        <v>20329</v>
      </c>
      <c r="G74" s="37" t="s">
        <v>370</v>
      </c>
      <c r="H74" s="31">
        <v>4000000</v>
      </c>
      <c r="I74" s="24">
        <f>0.7*H74</f>
        <v>2800000</v>
      </c>
      <c r="J74" s="1">
        <f>0.3*H74</f>
        <v>1200000</v>
      </c>
      <c r="K74" s="1"/>
      <c r="L74" s="1"/>
      <c r="M74" s="25"/>
      <c r="N74" s="31">
        <v>0</v>
      </c>
      <c r="O74" s="24">
        <f>0.7*N74</f>
        <v>0</v>
      </c>
      <c r="P74" s="1">
        <f>0.3*N74</f>
        <v>0</v>
      </c>
      <c r="Q74" s="1"/>
      <c r="R74" s="1"/>
      <c r="S74" s="25"/>
      <c r="T74" s="31">
        <f t="shared" si="7"/>
        <v>4000000</v>
      </c>
      <c r="U74" s="24">
        <f>0.7*T74</f>
        <v>2800000</v>
      </c>
      <c r="V74" s="1">
        <f>0.3*T74</f>
        <v>1200000</v>
      </c>
      <c r="W74" s="1"/>
      <c r="X74" s="1"/>
      <c r="Y74" s="25"/>
      <c r="AA74" s="65">
        <f t="shared" si="0"/>
        <v>0</v>
      </c>
      <c r="AB74" s="55">
        <f t="shared" si="1"/>
        <v>0</v>
      </c>
    </row>
    <row r="75" spans="6:28" ht="60" customHeight="1" x14ac:dyDescent="0.35">
      <c r="F75" s="84">
        <f>F74+1</f>
        <v>20330</v>
      </c>
      <c r="G75" s="37" t="s">
        <v>371</v>
      </c>
      <c r="H75" s="31">
        <v>1500000</v>
      </c>
      <c r="I75" s="24"/>
      <c r="J75" s="1"/>
      <c r="K75" s="1">
        <f>H75</f>
        <v>1500000</v>
      </c>
      <c r="L75" s="1"/>
      <c r="M75" s="25"/>
      <c r="N75" s="31">
        <v>0</v>
      </c>
      <c r="O75" s="24"/>
      <c r="P75" s="1"/>
      <c r="Q75" s="1">
        <f>N75</f>
        <v>0</v>
      </c>
      <c r="R75" s="1"/>
      <c r="S75" s="25"/>
      <c r="T75" s="31">
        <f t="shared" si="7"/>
        <v>1500000</v>
      </c>
      <c r="U75" s="24"/>
      <c r="V75" s="1"/>
      <c r="W75" s="1">
        <f>T75</f>
        <v>1500000</v>
      </c>
      <c r="X75" s="1"/>
      <c r="Y75" s="25"/>
      <c r="AA75" s="65">
        <f t="shared" ref="AA75:AA138" si="14">N75-O75-P75-Q75-R75</f>
        <v>0</v>
      </c>
      <c r="AB75" s="55">
        <f t="shared" ref="AB75:AB138" si="15">T75-U75-V75-W75-X75</f>
        <v>0</v>
      </c>
    </row>
    <row r="76" spans="6:28" ht="60" customHeight="1" x14ac:dyDescent="0.35">
      <c r="F76" s="84">
        <f>F75+1</f>
        <v>20331</v>
      </c>
      <c r="G76" s="37" t="s">
        <v>308</v>
      </c>
      <c r="H76" s="31">
        <v>50000</v>
      </c>
      <c r="I76" s="24"/>
      <c r="J76" s="1"/>
      <c r="K76" s="1"/>
      <c r="L76" s="1">
        <f>H76</f>
        <v>50000</v>
      </c>
      <c r="M76" s="25"/>
      <c r="N76" s="31">
        <v>0</v>
      </c>
      <c r="O76" s="24"/>
      <c r="P76" s="1"/>
      <c r="Q76" s="1"/>
      <c r="R76" s="1">
        <f>N76</f>
        <v>0</v>
      </c>
      <c r="S76" s="25"/>
      <c r="T76" s="31">
        <f t="shared" si="7"/>
        <v>50000</v>
      </c>
      <c r="U76" s="24"/>
      <c r="V76" s="1"/>
      <c r="W76" s="1"/>
      <c r="X76" s="1">
        <f>T76</f>
        <v>50000</v>
      </c>
      <c r="Y76" s="25"/>
      <c r="AA76" s="65">
        <f t="shared" si="14"/>
        <v>0</v>
      </c>
      <c r="AB76" s="55">
        <f t="shared" si="15"/>
        <v>0</v>
      </c>
    </row>
    <row r="77" spans="6:28" s="17" customFormat="1" ht="60" customHeight="1" x14ac:dyDescent="0.35">
      <c r="F77" s="84"/>
      <c r="G77" s="38" t="s">
        <v>474</v>
      </c>
      <c r="H77" s="31"/>
      <c r="I77" s="24"/>
      <c r="J77" s="1"/>
      <c r="K77" s="1"/>
      <c r="L77" s="1"/>
      <c r="M77" s="25"/>
      <c r="N77" s="31">
        <f>H77</f>
        <v>0</v>
      </c>
      <c r="O77" s="24"/>
      <c r="P77" s="1"/>
      <c r="Q77" s="1"/>
      <c r="R77" s="1"/>
      <c r="S77" s="25"/>
      <c r="T77" s="31">
        <f t="shared" si="7"/>
        <v>0</v>
      </c>
      <c r="U77" s="24"/>
      <c r="V77" s="1"/>
      <c r="W77" s="1"/>
      <c r="X77" s="1"/>
      <c r="Y77" s="25"/>
      <c r="AA77" s="65">
        <f t="shared" si="14"/>
        <v>0</v>
      </c>
      <c r="AB77" s="55">
        <f t="shared" si="15"/>
        <v>0</v>
      </c>
    </row>
    <row r="78" spans="6:28" ht="60" customHeight="1" x14ac:dyDescent="0.35">
      <c r="F78" s="84">
        <f>F76+1</f>
        <v>20332</v>
      </c>
      <c r="G78" s="37" t="s">
        <v>309</v>
      </c>
      <c r="H78" s="31">
        <v>1000000</v>
      </c>
      <c r="I78" s="24"/>
      <c r="J78" s="1">
        <f>H78</f>
        <v>1000000</v>
      </c>
      <c r="K78" s="1"/>
      <c r="L78" s="1"/>
      <c r="M78" s="25"/>
      <c r="N78" s="31">
        <f>H78</f>
        <v>1000000</v>
      </c>
      <c r="O78" s="24"/>
      <c r="P78" s="1">
        <f>N78</f>
        <v>1000000</v>
      </c>
      <c r="Q78" s="1"/>
      <c r="R78" s="1"/>
      <c r="S78" s="25"/>
      <c r="T78" s="31">
        <f t="shared" si="7"/>
        <v>0</v>
      </c>
      <c r="U78" s="24"/>
      <c r="V78" s="1">
        <f>T78</f>
        <v>0</v>
      </c>
      <c r="W78" s="1"/>
      <c r="X78" s="1"/>
      <c r="Y78" s="25"/>
      <c r="AA78" s="65">
        <f t="shared" si="14"/>
        <v>0</v>
      </c>
      <c r="AB78" s="55">
        <f t="shared" si="15"/>
        <v>0</v>
      </c>
    </row>
    <row r="79" spans="6:28" s="17" customFormat="1" ht="60" customHeight="1" x14ac:dyDescent="0.35">
      <c r="F79" s="84">
        <f>F78+1</f>
        <v>20333</v>
      </c>
      <c r="G79" s="37" t="s">
        <v>25</v>
      </c>
      <c r="H79" s="31">
        <v>600000</v>
      </c>
      <c r="I79" s="24">
        <f>0.8*H79</f>
        <v>480000</v>
      </c>
      <c r="J79" s="1"/>
      <c r="K79" s="1"/>
      <c r="L79" s="1">
        <f>0.2*H79</f>
        <v>120000</v>
      </c>
      <c r="M79" s="25"/>
      <c r="N79" s="31">
        <f>H79</f>
        <v>600000</v>
      </c>
      <c r="O79" s="24">
        <f>0.8*N79</f>
        <v>480000</v>
      </c>
      <c r="P79" s="1"/>
      <c r="Q79" s="1"/>
      <c r="R79" s="1">
        <f>0.2*N79</f>
        <v>120000</v>
      </c>
      <c r="S79" s="25"/>
      <c r="T79" s="31">
        <f t="shared" si="7"/>
        <v>0</v>
      </c>
      <c r="U79" s="24">
        <f>0.8*T79</f>
        <v>0</v>
      </c>
      <c r="V79" s="1"/>
      <c r="W79" s="1"/>
      <c r="X79" s="1">
        <f>0.2*T79</f>
        <v>0</v>
      </c>
      <c r="Y79" s="25"/>
      <c r="AA79" s="65">
        <f t="shared" si="14"/>
        <v>0</v>
      </c>
      <c r="AB79" s="55">
        <f t="shared" si="15"/>
        <v>0</v>
      </c>
    </row>
    <row r="80" spans="6:28" s="17" customFormat="1" ht="60" customHeight="1" x14ac:dyDescent="0.35">
      <c r="F80" s="84">
        <f>F79+1</f>
        <v>20334</v>
      </c>
      <c r="G80" s="37" t="s">
        <v>298</v>
      </c>
      <c r="H80" s="31">
        <v>500000</v>
      </c>
      <c r="I80" s="24">
        <f>0.8*H80</f>
        <v>400000</v>
      </c>
      <c r="J80" s="1"/>
      <c r="K80" s="1"/>
      <c r="L80" s="1">
        <f>0.2*H80</f>
        <v>100000</v>
      </c>
      <c r="M80" s="25"/>
      <c r="N80" s="31">
        <v>0</v>
      </c>
      <c r="O80" s="24">
        <f>0.8*N80</f>
        <v>0</v>
      </c>
      <c r="P80" s="1"/>
      <c r="Q80" s="1"/>
      <c r="R80" s="1">
        <f>0.2*N80</f>
        <v>0</v>
      </c>
      <c r="S80" s="25"/>
      <c r="T80" s="31">
        <f t="shared" si="7"/>
        <v>500000</v>
      </c>
      <c r="U80" s="24">
        <f>0.8*T80</f>
        <v>400000</v>
      </c>
      <c r="V80" s="1"/>
      <c r="W80" s="1"/>
      <c r="X80" s="1">
        <f>0.2*T80</f>
        <v>100000</v>
      </c>
      <c r="Y80" s="25"/>
      <c r="AA80" s="65">
        <f t="shared" si="14"/>
        <v>0</v>
      </c>
      <c r="AB80" s="55">
        <f t="shared" si="15"/>
        <v>0</v>
      </c>
    </row>
    <row r="81" spans="6:28" ht="60" customHeight="1" x14ac:dyDescent="0.35">
      <c r="F81" s="83"/>
      <c r="G81" s="38" t="s">
        <v>24</v>
      </c>
      <c r="H81" s="33">
        <f t="shared" ref="H81:Y81" si="16">SUM(H42:H80)</f>
        <v>112490000</v>
      </c>
      <c r="I81" s="27">
        <f t="shared" si="16"/>
        <v>7680000</v>
      </c>
      <c r="J81" s="2">
        <f t="shared" si="16"/>
        <v>14400000</v>
      </c>
      <c r="K81" s="2">
        <f t="shared" si="16"/>
        <v>82490000</v>
      </c>
      <c r="L81" s="2">
        <f t="shared" si="16"/>
        <v>6920000</v>
      </c>
      <c r="M81" s="28">
        <f t="shared" si="16"/>
        <v>0</v>
      </c>
      <c r="N81" s="33">
        <f t="shared" si="16"/>
        <v>39790000</v>
      </c>
      <c r="O81" s="27">
        <f t="shared" si="16"/>
        <v>1480000</v>
      </c>
      <c r="P81" s="2">
        <f t="shared" si="16"/>
        <v>3500000</v>
      </c>
      <c r="Q81" s="2">
        <f t="shared" si="16"/>
        <v>28040000</v>
      </c>
      <c r="R81" s="2">
        <f t="shared" si="16"/>
        <v>6770000</v>
      </c>
      <c r="S81" s="28">
        <f t="shared" si="16"/>
        <v>0</v>
      </c>
      <c r="T81" s="33">
        <f t="shared" si="16"/>
        <v>72700000</v>
      </c>
      <c r="U81" s="27">
        <f t="shared" si="16"/>
        <v>6200000</v>
      </c>
      <c r="V81" s="2">
        <f t="shared" si="16"/>
        <v>13350000</v>
      </c>
      <c r="W81" s="2">
        <f t="shared" si="16"/>
        <v>52300000</v>
      </c>
      <c r="X81" s="2">
        <f t="shared" si="16"/>
        <v>850000</v>
      </c>
      <c r="Y81" s="28">
        <f t="shared" si="16"/>
        <v>0</v>
      </c>
      <c r="AA81" s="65">
        <f t="shared" si="14"/>
        <v>0</v>
      </c>
      <c r="AB81" s="55">
        <f t="shared" si="15"/>
        <v>0</v>
      </c>
    </row>
    <row r="82" spans="6:28" s="17" customFormat="1" ht="60" customHeight="1" x14ac:dyDescent="0.35">
      <c r="F82" s="84">
        <v>20400</v>
      </c>
      <c r="G82" s="36" t="s">
        <v>26</v>
      </c>
      <c r="H82" s="31"/>
      <c r="I82" s="24"/>
      <c r="J82" s="1"/>
      <c r="K82" s="1"/>
      <c r="L82" s="1"/>
      <c r="M82" s="25"/>
      <c r="N82" s="31"/>
      <c r="O82" s="24"/>
      <c r="P82" s="1"/>
      <c r="Q82" s="1"/>
      <c r="R82" s="1"/>
      <c r="S82" s="25"/>
      <c r="T82" s="31"/>
      <c r="U82" s="24"/>
      <c r="V82" s="1"/>
      <c r="W82" s="1"/>
      <c r="X82" s="1"/>
      <c r="Y82" s="25"/>
      <c r="AA82" s="65">
        <f t="shared" si="14"/>
        <v>0</v>
      </c>
      <c r="AB82" s="55">
        <f t="shared" si="15"/>
        <v>0</v>
      </c>
    </row>
    <row r="83" spans="6:28" s="17" customFormat="1" ht="60" customHeight="1" x14ac:dyDescent="0.35">
      <c r="F83" s="84">
        <f>F82+1</f>
        <v>20401</v>
      </c>
      <c r="G83" s="37" t="s">
        <v>27</v>
      </c>
      <c r="H83" s="31">
        <v>800000</v>
      </c>
      <c r="I83" s="24"/>
      <c r="J83" s="1"/>
      <c r="K83" s="1">
        <f>H83</f>
        <v>800000</v>
      </c>
      <c r="L83" s="1"/>
      <c r="M83" s="25"/>
      <c r="N83" s="31">
        <v>200000</v>
      </c>
      <c r="O83" s="24"/>
      <c r="P83" s="1"/>
      <c r="Q83" s="1">
        <f>N83</f>
        <v>200000</v>
      </c>
      <c r="R83" s="1"/>
      <c r="S83" s="25"/>
      <c r="T83" s="31">
        <f>H83-N83</f>
        <v>600000</v>
      </c>
      <c r="U83" s="24"/>
      <c r="V83" s="1"/>
      <c r="W83" s="1">
        <f>T83</f>
        <v>600000</v>
      </c>
      <c r="X83" s="1"/>
      <c r="Y83" s="25"/>
      <c r="AA83" s="65">
        <f t="shared" si="14"/>
        <v>0</v>
      </c>
      <c r="AB83" s="55">
        <f t="shared" si="15"/>
        <v>0</v>
      </c>
    </row>
    <row r="84" spans="6:28" ht="60" customHeight="1" x14ac:dyDescent="0.35">
      <c r="F84" s="84">
        <f>F83+1</f>
        <v>20402</v>
      </c>
      <c r="G84" s="37" t="s">
        <v>405</v>
      </c>
      <c r="H84" s="31">
        <v>650000</v>
      </c>
      <c r="I84" s="24"/>
      <c r="J84" s="1"/>
      <c r="K84" s="1"/>
      <c r="L84" s="1">
        <f>H84</f>
        <v>650000</v>
      </c>
      <c r="M84" s="25"/>
      <c r="N84" s="31">
        <f t="shared" ref="N84:N90" si="17">H84</f>
        <v>650000</v>
      </c>
      <c r="O84" s="24"/>
      <c r="P84" s="1"/>
      <c r="Q84" s="1"/>
      <c r="R84" s="1">
        <f>N84</f>
        <v>650000</v>
      </c>
      <c r="S84" s="25"/>
      <c r="T84" s="31">
        <f t="shared" ref="T84:T91" si="18">H84-N84</f>
        <v>0</v>
      </c>
      <c r="U84" s="24"/>
      <c r="V84" s="1"/>
      <c r="W84" s="1"/>
      <c r="X84" s="1">
        <f>T84</f>
        <v>0</v>
      </c>
      <c r="Y84" s="25"/>
      <c r="AA84" s="65">
        <f t="shared" si="14"/>
        <v>0</v>
      </c>
      <c r="AB84" s="55">
        <f t="shared" si="15"/>
        <v>0</v>
      </c>
    </row>
    <row r="85" spans="6:28" ht="60" customHeight="1" x14ac:dyDescent="0.35">
      <c r="F85" s="84"/>
      <c r="G85" s="38" t="s">
        <v>485</v>
      </c>
      <c r="H85" s="31"/>
      <c r="I85" s="24"/>
      <c r="J85" s="1"/>
      <c r="K85" s="1"/>
      <c r="L85" s="1"/>
      <c r="M85" s="25"/>
      <c r="N85" s="31">
        <f t="shared" si="17"/>
        <v>0</v>
      </c>
      <c r="O85" s="24"/>
      <c r="P85" s="1"/>
      <c r="Q85" s="1"/>
      <c r="R85" s="1"/>
      <c r="S85" s="25"/>
      <c r="T85" s="31">
        <f t="shared" si="18"/>
        <v>0</v>
      </c>
      <c r="U85" s="24"/>
      <c r="V85" s="1"/>
      <c r="W85" s="1"/>
      <c r="X85" s="1"/>
      <c r="Y85" s="25"/>
      <c r="AA85" s="65">
        <f t="shared" si="14"/>
        <v>0</v>
      </c>
      <c r="AB85" s="55">
        <f t="shared" si="15"/>
        <v>0</v>
      </c>
    </row>
    <row r="86" spans="6:28" s="17" customFormat="1" ht="60" customHeight="1" x14ac:dyDescent="0.35">
      <c r="F86" s="84">
        <f>F84+1</f>
        <v>20403</v>
      </c>
      <c r="G86" s="37" t="s">
        <v>386</v>
      </c>
      <c r="H86" s="31">
        <v>1500000</v>
      </c>
      <c r="I86" s="24"/>
      <c r="J86" s="1">
        <f>H86</f>
        <v>1500000</v>
      </c>
      <c r="K86" s="1"/>
      <c r="L86" s="1"/>
      <c r="M86" s="25"/>
      <c r="N86" s="31">
        <v>0</v>
      </c>
      <c r="O86" s="24"/>
      <c r="P86" s="1">
        <f>N86</f>
        <v>0</v>
      </c>
      <c r="Q86" s="1"/>
      <c r="R86" s="1"/>
      <c r="S86" s="25"/>
      <c r="T86" s="31">
        <f t="shared" si="18"/>
        <v>1500000</v>
      </c>
      <c r="U86" s="24"/>
      <c r="V86" s="1">
        <f>T86</f>
        <v>1500000</v>
      </c>
      <c r="W86" s="1"/>
      <c r="X86" s="1"/>
      <c r="Y86" s="25"/>
      <c r="AA86" s="65">
        <f t="shared" si="14"/>
        <v>0</v>
      </c>
      <c r="AB86" s="55">
        <f t="shared" si="15"/>
        <v>0</v>
      </c>
    </row>
    <row r="87" spans="6:28" s="17" customFormat="1" ht="60" customHeight="1" x14ac:dyDescent="0.35">
      <c r="F87" s="84">
        <f>F86+1</f>
        <v>20404</v>
      </c>
      <c r="G87" s="57" t="s">
        <v>372</v>
      </c>
      <c r="H87" s="31">
        <v>2000000</v>
      </c>
      <c r="I87" s="24"/>
      <c r="J87" s="1">
        <f>H87</f>
        <v>2000000</v>
      </c>
      <c r="K87" s="1"/>
      <c r="L87" s="1"/>
      <c r="M87" s="25"/>
      <c r="N87" s="31">
        <v>0</v>
      </c>
      <c r="O87" s="24"/>
      <c r="P87" s="1">
        <f>N87</f>
        <v>0</v>
      </c>
      <c r="Q87" s="1"/>
      <c r="R87" s="1"/>
      <c r="S87" s="25"/>
      <c r="T87" s="31">
        <f t="shared" si="18"/>
        <v>2000000</v>
      </c>
      <c r="U87" s="24"/>
      <c r="V87" s="1">
        <f>T87</f>
        <v>2000000</v>
      </c>
      <c r="W87" s="1"/>
      <c r="X87" s="1"/>
      <c r="Y87" s="25"/>
      <c r="AA87" s="65">
        <f t="shared" si="14"/>
        <v>0</v>
      </c>
      <c r="AB87" s="55">
        <f t="shared" si="15"/>
        <v>0</v>
      </c>
    </row>
    <row r="88" spans="6:28" s="17" customFormat="1" ht="60" customHeight="1" x14ac:dyDescent="0.35">
      <c r="F88" s="84">
        <f>F87+1</f>
        <v>20405</v>
      </c>
      <c r="G88" s="37" t="s">
        <v>366</v>
      </c>
      <c r="H88" s="31">
        <v>500000</v>
      </c>
      <c r="I88" s="24"/>
      <c r="J88" s="1">
        <f>H88</f>
        <v>500000</v>
      </c>
      <c r="K88" s="1"/>
      <c r="L88" s="1"/>
      <c r="M88" s="25"/>
      <c r="N88" s="31">
        <v>0</v>
      </c>
      <c r="O88" s="24"/>
      <c r="P88" s="1">
        <f>N88</f>
        <v>0</v>
      </c>
      <c r="Q88" s="1"/>
      <c r="R88" s="1"/>
      <c r="S88" s="25"/>
      <c r="T88" s="31">
        <f t="shared" si="18"/>
        <v>500000</v>
      </c>
      <c r="U88" s="24"/>
      <c r="V88" s="1">
        <f>T88</f>
        <v>500000</v>
      </c>
      <c r="W88" s="1"/>
      <c r="X88" s="1"/>
      <c r="Y88" s="25"/>
      <c r="AA88" s="65">
        <f t="shared" si="14"/>
        <v>0</v>
      </c>
      <c r="AB88" s="55">
        <f t="shared" si="15"/>
        <v>0</v>
      </c>
    </row>
    <row r="89" spans="6:28" ht="60" customHeight="1" x14ac:dyDescent="0.35">
      <c r="F89" s="84">
        <f>F88+1</f>
        <v>20406</v>
      </c>
      <c r="G89" s="37" t="s">
        <v>374</v>
      </c>
      <c r="H89" s="31">
        <v>5000000</v>
      </c>
      <c r="I89" s="24"/>
      <c r="J89" s="1"/>
      <c r="K89" s="1">
        <f>H89</f>
        <v>5000000</v>
      </c>
      <c r="L89" s="1"/>
      <c r="M89" s="25"/>
      <c r="N89" s="31">
        <v>0</v>
      </c>
      <c r="O89" s="24"/>
      <c r="P89" s="1"/>
      <c r="Q89" s="1">
        <f>N89</f>
        <v>0</v>
      </c>
      <c r="R89" s="1"/>
      <c r="S89" s="25"/>
      <c r="T89" s="31">
        <f t="shared" si="18"/>
        <v>5000000</v>
      </c>
      <c r="U89" s="24"/>
      <c r="V89" s="1"/>
      <c r="W89" s="1">
        <f>T89</f>
        <v>5000000</v>
      </c>
      <c r="X89" s="1"/>
      <c r="Y89" s="25"/>
      <c r="AA89" s="65">
        <f t="shared" si="14"/>
        <v>0</v>
      </c>
      <c r="AB89" s="55">
        <f t="shared" si="15"/>
        <v>0</v>
      </c>
    </row>
    <row r="90" spans="6:28" s="17" customFormat="1" ht="60" customHeight="1" x14ac:dyDescent="0.35">
      <c r="F90" s="84">
        <f>F89+1</f>
        <v>20407</v>
      </c>
      <c r="G90" s="37" t="s">
        <v>22</v>
      </c>
      <c r="H90" s="31">
        <v>2000000</v>
      </c>
      <c r="I90" s="24"/>
      <c r="J90" s="1"/>
      <c r="K90" s="1">
        <f>H90</f>
        <v>2000000</v>
      </c>
      <c r="L90" s="1"/>
      <c r="M90" s="25"/>
      <c r="N90" s="31">
        <f t="shared" si="17"/>
        <v>2000000</v>
      </c>
      <c r="O90" s="24"/>
      <c r="P90" s="1"/>
      <c r="Q90" s="1">
        <f>N90</f>
        <v>2000000</v>
      </c>
      <c r="R90" s="1"/>
      <c r="S90" s="25"/>
      <c r="T90" s="31">
        <f t="shared" si="18"/>
        <v>0</v>
      </c>
      <c r="U90" s="24"/>
      <c r="V90" s="1"/>
      <c r="W90" s="1">
        <f>T90</f>
        <v>0</v>
      </c>
      <c r="X90" s="1"/>
      <c r="Y90" s="25"/>
      <c r="AA90" s="65">
        <f t="shared" si="14"/>
        <v>0</v>
      </c>
      <c r="AB90" s="55">
        <f t="shared" si="15"/>
        <v>0</v>
      </c>
    </row>
    <row r="91" spans="6:28" s="17" customFormat="1" ht="60" customHeight="1" x14ac:dyDescent="0.35">
      <c r="F91" s="84">
        <f>F90+1</f>
        <v>20408</v>
      </c>
      <c r="G91" s="37" t="s">
        <v>373</v>
      </c>
      <c r="H91" s="31">
        <v>700000</v>
      </c>
      <c r="I91" s="24"/>
      <c r="J91" s="1"/>
      <c r="K91" s="1">
        <f>H91</f>
        <v>700000</v>
      </c>
      <c r="L91" s="1"/>
      <c r="M91" s="25"/>
      <c r="N91" s="31">
        <v>0</v>
      </c>
      <c r="O91" s="24"/>
      <c r="P91" s="1"/>
      <c r="Q91" s="1">
        <f>N91</f>
        <v>0</v>
      </c>
      <c r="R91" s="1"/>
      <c r="S91" s="25"/>
      <c r="T91" s="31">
        <f t="shared" si="18"/>
        <v>700000</v>
      </c>
      <c r="U91" s="24"/>
      <c r="V91" s="1"/>
      <c r="W91" s="1">
        <f>T91</f>
        <v>700000</v>
      </c>
      <c r="X91" s="1"/>
      <c r="Y91" s="25"/>
      <c r="AA91" s="65">
        <f t="shared" si="14"/>
        <v>0</v>
      </c>
      <c r="AB91" s="55">
        <f t="shared" si="15"/>
        <v>0</v>
      </c>
    </row>
    <row r="92" spans="6:28" s="17" customFormat="1" ht="60" customHeight="1" x14ac:dyDescent="0.35">
      <c r="F92" s="83"/>
      <c r="G92" s="38" t="s">
        <v>28</v>
      </c>
      <c r="H92" s="33">
        <f t="shared" ref="H92:M92" si="19">SUM(H83:H91)</f>
        <v>13150000</v>
      </c>
      <c r="I92" s="27">
        <f t="shared" si="19"/>
        <v>0</v>
      </c>
      <c r="J92" s="2">
        <f t="shared" si="19"/>
        <v>4000000</v>
      </c>
      <c r="K92" s="2">
        <f t="shared" si="19"/>
        <v>8500000</v>
      </c>
      <c r="L92" s="2">
        <f t="shared" si="19"/>
        <v>650000</v>
      </c>
      <c r="M92" s="28">
        <f t="shared" si="19"/>
        <v>0</v>
      </c>
      <c r="N92" s="33">
        <f t="shared" ref="N92:Y92" si="20">SUM(N83:N91)</f>
        <v>2850000</v>
      </c>
      <c r="O92" s="27">
        <f t="shared" si="20"/>
        <v>0</v>
      </c>
      <c r="P92" s="2">
        <f t="shared" si="20"/>
        <v>0</v>
      </c>
      <c r="Q92" s="2">
        <f t="shared" si="20"/>
        <v>2200000</v>
      </c>
      <c r="R92" s="2">
        <f t="shared" si="20"/>
        <v>650000</v>
      </c>
      <c r="S92" s="28">
        <f t="shared" si="20"/>
        <v>0</v>
      </c>
      <c r="T92" s="33">
        <f t="shared" si="20"/>
        <v>10300000</v>
      </c>
      <c r="U92" s="27">
        <f t="shared" si="20"/>
        <v>0</v>
      </c>
      <c r="V92" s="2">
        <f t="shared" si="20"/>
        <v>4000000</v>
      </c>
      <c r="W92" s="2">
        <f t="shared" si="20"/>
        <v>6300000</v>
      </c>
      <c r="X92" s="2">
        <f t="shared" si="20"/>
        <v>0</v>
      </c>
      <c r="Y92" s="28">
        <f t="shared" si="20"/>
        <v>0</v>
      </c>
      <c r="AA92" s="65">
        <f t="shared" si="14"/>
        <v>0</v>
      </c>
      <c r="AB92" s="55">
        <f t="shared" si="15"/>
        <v>0</v>
      </c>
    </row>
    <row r="93" spans="6:28" s="17" customFormat="1" ht="60" customHeight="1" x14ac:dyDescent="0.35">
      <c r="F93" s="84">
        <v>20500</v>
      </c>
      <c r="G93" s="36" t="s">
        <v>29</v>
      </c>
      <c r="H93" s="31"/>
      <c r="I93" s="24"/>
      <c r="J93" s="1"/>
      <c r="K93" s="1"/>
      <c r="L93" s="1"/>
      <c r="M93" s="25"/>
      <c r="N93" s="31"/>
      <c r="O93" s="24"/>
      <c r="P93" s="1"/>
      <c r="Q93" s="1"/>
      <c r="R93" s="1"/>
      <c r="S93" s="25"/>
      <c r="T93" s="31"/>
      <c r="U93" s="24"/>
      <c r="V93" s="1"/>
      <c r="W93" s="1"/>
      <c r="X93" s="1"/>
      <c r="Y93" s="25"/>
      <c r="AA93" s="65">
        <f t="shared" si="14"/>
        <v>0</v>
      </c>
      <c r="AB93" s="55">
        <f t="shared" si="15"/>
        <v>0</v>
      </c>
    </row>
    <row r="94" spans="6:28" s="17" customFormat="1" ht="60" customHeight="1" x14ac:dyDescent="0.35">
      <c r="F94" s="84">
        <f>F93+1</f>
        <v>20501</v>
      </c>
      <c r="G94" s="37" t="s">
        <v>30</v>
      </c>
      <c r="H94" s="31">
        <v>8000000</v>
      </c>
      <c r="I94" s="24"/>
      <c r="J94" s="1"/>
      <c r="K94" s="1"/>
      <c r="L94" s="1">
        <f>H94</f>
        <v>8000000</v>
      </c>
      <c r="M94" s="25"/>
      <c r="N94" s="31">
        <v>2000000</v>
      </c>
      <c r="O94" s="24"/>
      <c r="P94" s="1"/>
      <c r="Q94" s="1"/>
      <c r="R94" s="1">
        <f>N94</f>
        <v>2000000</v>
      </c>
      <c r="S94" s="25"/>
      <c r="T94" s="31">
        <f>H94-N94</f>
        <v>6000000</v>
      </c>
      <c r="U94" s="24"/>
      <c r="V94" s="1"/>
      <c r="W94" s="1"/>
      <c r="X94" s="1">
        <f>T94</f>
        <v>6000000</v>
      </c>
      <c r="Y94" s="25"/>
      <c r="AA94" s="65">
        <f t="shared" si="14"/>
        <v>0</v>
      </c>
      <c r="AB94" s="55">
        <f t="shared" si="15"/>
        <v>0</v>
      </c>
    </row>
    <row r="95" spans="6:28" s="17" customFormat="1" ht="60" customHeight="1" x14ac:dyDescent="0.35">
      <c r="F95" s="84">
        <f t="shared" ref="F95:F101" si="21">F94+1</f>
        <v>20502</v>
      </c>
      <c r="G95" s="37" t="s">
        <v>470</v>
      </c>
      <c r="H95" s="31">
        <v>3000000</v>
      </c>
      <c r="I95" s="24"/>
      <c r="J95" s="1">
        <f>H95</f>
        <v>3000000</v>
      </c>
      <c r="K95" s="1"/>
      <c r="L95" s="1"/>
      <c r="M95" s="25"/>
      <c r="N95" s="31">
        <f t="shared" ref="N95:N101" si="22">H95</f>
        <v>3000000</v>
      </c>
      <c r="O95" s="24"/>
      <c r="P95" s="1">
        <f>N95</f>
        <v>3000000</v>
      </c>
      <c r="Q95" s="1"/>
      <c r="R95" s="1"/>
      <c r="S95" s="25"/>
      <c r="T95" s="31">
        <f t="shared" ref="T95:T101" si="23">H95-N95</f>
        <v>0</v>
      </c>
      <c r="U95" s="24"/>
      <c r="V95" s="1">
        <f>T95</f>
        <v>0</v>
      </c>
      <c r="W95" s="1"/>
      <c r="X95" s="1"/>
      <c r="Y95" s="25"/>
      <c r="AA95" s="65">
        <f t="shared" si="14"/>
        <v>0</v>
      </c>
      <c r="AB95" s="55">
        <f t="shared" si="15"/>
        <v>0</v>
      </c>
    </row>
    <row r="96" spans="6:28" s="17" customFormat="1" ht="76.5" x14ac:dyDescent="0.35">
      <c r="F96" s="84">
        <f t="shared" si="21"/>
        <v>20503</v>
      </c>
      <c r="G96" s="37" t="s">
        <v>471</v>
      </c>
      <c r="H96" s="31">
        <v>3100000</v>
      </c>
      <c r="I96" s="24"/>
      <c r="J96" s="1"/>
      <c r="K96" s="1"/>
      <c r="L96" s="1">
        <f>H96</f>
        <v>3100000</v>
      </c>
      <c r="M96" s="25"/>
      <c r="N96" s="31">
        <f t="shared" si="22"/>
        <v>3100000</v>
      </c>
      <c r="O96" s="24"/>
      <c r="P96" s="1"/>
      <c r="Q96" s="1"/>
      <c r="R96" s="1">
        <f>N96</f>
        <v>3100000</v>
      </c>
      <c r="S96" s="25"/>
      <c r="T96" s="31">
        <f t="shared" si="23"/>
        <v>0</v>
      </c>
      <c r="U96" s="24"/>
      <c r="V96" s="1"/>
      <c r="W96" s="1"/>
      <c r="X96" s="1">
        <f>T96</f>
        <v>0</v>
      </c>
      <c r="Y96" s="25"/>
      <c r="AA96" s="65">
        <f t="shared" si="14"/>
        <v>0</v>
      </c>
      <c r="AB96" s="55">
        <f t="shared" si="15"/>
        <v>0</v>
      </c>
    </row>
    <row r="97" spans="6:32" s="17" customFormat="1" ht="60" customHeight="1" x14ac:dyDescent="0.35">
      <c r="F97" s="84">
        <f t="shared" si="21"/>
        <v>20504</v>
      </c>
      <c r="G97" s="37" t="s">
        <v>472</v>
      </c>
      <c r="H97" s="31">
        <v>2750000</v>
      </c>
      <c r="I97" s="24"/>
      <c r="J97" s="1"/>
      <c r="K97" s="1"/>
      <c r="L97" s="1">
        <f>H97</f>
        <v>2750000</v>
      </c>
      <c r="M97" s="25"/>
      <c r="N97" s="31">
        <f t="shared" si="22"/>
        <v>2750000</v>
      </c>
      <c r="O97" s="24"/>
      <c r="P97" s="1"/>
      <c r="Q97" s="1"/>
      <c r="R97" s="1">
        <f>N97</f>
        <v>2750000</v>
      </c>
      <c r="S97" s="25"/>
      <c r="T97" s="31">
        <f t="shared" si="23"/>
        <v>0</v>
      </c>
      <c r="U97" s="24"/>
      <c r="V97" s="1"/>
      <c r="W97" s="1"/>
      <c r="X97" s="1">
        <f>T97</f>
        <v>0</v>
      </c>
      <c r="Y97" s="25"/>
      <c r="AA97" s="65">
        <f t="shared" si="14"/>
        <v>0</v>
      </c>
      <c r="AB97" s="55">
        <f t="shared" si="15"/>
        <v>0</v>
      </c>
    </row>
    <row r="98" spans="6:32" s="17" customFormat="1" ht="60" customHeight="1" x14ac:dyDescent="0.35">
      <c r="F98" s="84">
        <f t="shared" si="21"/>
        <v>20505</v>
      </c>
      <c r="G98" s="37" t="s">
        <v>482</v>
      </c>
      <c r="H98" s="31">
        <v>450000</v>
      </c>
      <c r="I98" s="24"/>
      <c r="J98" s="1">
        <f>H98</f>
        <v>450000</v>
      </c>
      <c r="K98" s="1"/>
      <c r="L98" s="1"/>
      <c r="M98" s="25"/>
      <c r="N98" s="31">
        <f t="shared" si="22"/>
        <v>450000</v>
      </c>
      <c r="O98" s="24"/>
      <c r="P98" s="1">
        <f>N98</f>
        <v>450000</v>
      </c>
      <c r="Q98" s="1"/>
      <c r="R98" s="1"/>
      <c r="S98" s="25"/>
      <c r="T98" s="31">
        <f t="shared" si="23"/>
        <v>0</v>
      </c>
      <c r="U98" s="24"/>
      <c r="V98" s="1">
        <f>T98</f>
        <v>0</v>
      </c>
      <c r="W98" s="1"/>
      <c r="X98" s="1"/>
      <c r="Y98" s="25"/>
      <c r="AA98" s="65">
        <f t="shared" si="14"/>
        <v>0</v>
      </c>
      <c r="AB98" s="55">
        <f t="shared" si="15"/>
        <v>0</v>
      </c>
    </row>
    <row r="99" spans="6:32" s="17" customFormat="1" ht="60" customHeight="1" x14ac:dyDescent="0.35">
      <c r="F99" s="84">
        <f t="shared" si="21"/>
        <v>20506</v>
      </c>
      <c r="G99" s="37" t="s">
        <v>226</v>
      </c>
      <c r="H99" s="31">
        <v>20000000</v>
      </c>
      <c r="I99" s="24">
        <f>H99</f>
        <v>20000000</v>
      </c>
      <c r="J99" s="1"/>
      <c r="K99" s="1"/>
      <c r="L99" s="1"/>
      <c r="M99" s="25"/>
      <c r="N99" s="31">
        <f t="shared" si="22"/>
        <v>20000000</v>
      </c>
      <c r="O99" s="24">
        <f>N99</f>
        <v>20000000</v>
      </c>
      <c r="P99" s="1"/>
      <c r="Q99" s="1"/>
      <c r="R99" s="1"/>
      <c r="S99" s="25"/>
      <c r="T99" s="31">
        <f t="shared" si="23"/>
        <v>0</v>
      </c>
      <c r="U99" s="24">
        <f>T99</f>
        <v>0</v>
      </c>
      <c r="V99" s="1"/>
      <c r="W99" s="1"/>
      <c r="X99" s="1"/>
      <c r="Y99" s="25"/>
      <c r="AA99" s="65">
        <f t="shared" si="14"/>
        <v>0</v>
      </c>
      <c r="AB99" s="55">
        <f t="shared" si="15"/>
        <v>0</v>
      </c>
    </row>
    <row r="100" spans="6:32" s="17" customFormat="1" ht="60" customHeight="1" x14ac:dyDescent="0.35">
      <c r="F100" s="84">
        <f t="shared" si="21"/>
        <v>20507</v>
      </c>
      <c r="G100" s="37" t="s">
        <v>473</v>
      </c>
      <c r="H100" s="31">
        <v>1000000</v>
      </c>
      <c r="I100" s="24"/>
      <c r="J100" s="1">
        <f>H100</f>
        <v>1000000</v>
      </c>
      <c r="K100" s="1"/>
      <c r="L100" s="1"/>
      <c r="M100" s="25"/>
      <c r="N100" s="31">
        <f t="shared" si="22"/>
        <v>1000000</v>
      </c>
      <c r="O100" s="24"/>
      <c r="P100" s="1">
        <f>N100</f>
        <v>1000000</v>
      </c>
      <c r="Q100" s="1"/>
      <c r="R100" s="1"/>
      <c r="S100" s="25"/>
      <c r="T100" s="31">
        <f t="shared" si="23"/>
        <v>0</v>
      </c>
      <c r="U100" s="24"/>
      <c r="V100" s="1">
        <f>T100</f>
        <v>0</v>
      </c>
      <c r="W100" s="1"/>
      <c r="X100" s="1"/>
      <c r="Y100" s="25"/>
      <c r="AA100" s="65">
        <f t="shared" si="14"/>
        <v>0</v>
      </c>
      <c r="AB100" s="55">
        <f t="shared" si="15"/>
        <v>0</v>
      </c>
    </row>
    <row r="101" spans="6:32" s="17" customFormat="1" ht="60" customHeight="1" x14ac:dyDescent="0.35">
      <c r="F101" s="84">
        <f t="shared" si="21"/>
        <v>20508</v>
      </c>
      <c r="G101" s="37" t="s">
        <v>345</v>
      </c>
      <c r="H101" s="31">
        <v>9300000</v>
      </c>
      <c r="I101" s="24">
        <f>H101</f>
        <v>9300000</v>
      </c>
      <c r="J101" s="1"/>
      <c r="K101" s="1"/>
      <c r="L101" s="1"/>
      <c r="M101" s="25"/>
      <c r="N101" s="31">
        <f t="shared" si="22"/>
        <v>9300000</v>
      </c>
      <c r="O101" s="24">
        <f>N101</f>
        <v>9300000</v>
      </c>
      <c r="P101" s="1"/>
      <c r="Q101" s="1"/>
      <c r="R101" s="1"/>
      <c r="S101" s="25"/>
      <c r="T101" s="31">
        <f t="shared" si="23"/>
        <v>0</v>
      </c>
      <c r="U101" s="24">
        <f>T101</f>
        <v>0</v>
      </c>
      <c r="V101" s="1"/>
      <c r="W101" s="1"/>
      <c r="X101" s="1"/>
      <c r="Y101" s="25"/>
      <c r="AA101" s="65">
        <f t="shared" si="14"/>
        <v>0</v>
      </c>
      <c r="AB101" s="55">
        <f t="shared" si="15"/>
        <v>0</v>
      </c>
    </row>
    <row r="102" spans="6:32" ht="60" customHeight="1" x14ac:dyDescent="0.35">
      <c r="F102" s="83"/>
      <c r="G102" s="38" t="s">
        <v>31</v>
      </c>
      <c r="H102" s="33">
        <f t="shared" ref="H102:M102" si="24">SUM(H94:H101)</f>
        <v>47600000</v>
      </c>
      <c r="I102" s="27">
        <f t="shared" si="24"/>
        <v>29300000</v>
      </c>
      <c r="J102" s="2">
        <f t="shared" si="24"/>
        <v>4450000</v>
      </c>
      <c r="K102" s="2">
        <f t="shared" si="24"/>
        <v>0</v>
      </c>
      <c r="L102" s="2">
        <f t="shared" si="24"/>
        <v>13850000</v>
      </c>
      <c r="M102" s="28">
        <f t="shared" si="24"/>
        <v>0</v>
      </c>
      <c r="N102" s="33">
        <f t="shared" ref="N102:S102" si="25">SUM(N94:N101)</f>
        <v>41600000</v>
      </c>
      <c r="O102" s="27">
        <f t="shared" si="25"/>
        <v>29300000</v>
      </c>
      <c r="P102" s="2">
        <f t="shared" si="25"/>
        <v>4450000</v>
      </c>
      <c r="Q102" s="2">
        <f t="shared" si="25"/>
        <v>0</v>
      </c>
      <c r="R102" s="2">
        <f t="shared" si="25"/>
        <v>7850000</v>
      </c>
      <c r="S102" s="28">
        <f t="shared" si="25"/>
        <v>0</v>
      </c>
      <c r="T102" s="33">
        <f t="shared" ref="T102:Y102" si="26">SUM(T94:T101)</f>
        <v>6000000</v>
      </c>
      <c r="U102" s="27">
        <f t="shared" si="26"/>
        <v>0</v>
      </c>
      <c r="V102" s="2">
        <f t="shared" si="26"/>
        <v>0</v>
      </c>
      <c r="W102" s="2">
        <f t="shared" si="26"/>
        <v>0</v>
      </c>
      <c r="X102" s="2">
        <f t="shared" si="26"/>
        <v>6000000</v>
      </c>
      <c r="Y102" s="28">
        <f t="shared" si="26"/>
        <v>0</v>
      </c>
      <c r="AA102" s="65">
        <f t="shared" si="14"/>
        <v>0</v>
      </c>
      <c r="AB102" s="55">
        <f t="shared" si="15"/>
        <v>0</v>
      </c>
    </row>
    <row r="103" spans="6:32" ht="60" customHeight="1" x14ac:dyDescent="0.35">
      <c r="F103" s="83"/>
      <c r="G103" s="38" t="s">
        <v>32</v>
      </c>
      <c r="H103" s="33">
        <f t="shared" ref="H103:Y103" si="27">H102+H92+H81+H39+H32</f>
        <v>279296000</v>
      </c>
      <c r="I103" s="27">
        <f t="shared" si="27"/>
        <v>62780000</v>
      </c>
      <c r="J103" s="2">
        <f t="shared" si="27"/>
        <v>77106000</v>
      </c>
      <c r="K103" s="2">
        <f t="shared" si="27"/>
        <v>110490000</v>
      </c>
      <c r="L103" s="2">
        <f t="shared" si="27"/>
        <v>24920000</v>
      </c>
      <c r="M103" s="28">
        <f t="shared" si="27"/>
        <v>0</v>
      </c>
      <c r="N103" s="33">
        <f t="shared" si="27"/>
        <v>188296000</v>
      </c>
      <c r="O103" s="27">
        <f t="shared" si="27"/>
        <v>53080000</v>
      </c>
      <c r="P103" s="2">
        <f t="shared" si="27"/>
        <v>60206000</v>
      </c>
      <c r="Q103" s="2">
        <f t="shared" si="27"/>
        <v>53240000</v>
      </c>
      <c r="R103" s="2">
        <f t="shared" si="27"/>
        <v>21770000</v>
      </c>
      <c r="S103" s="28">
        <f t="shared" si="27"/>
        <v>0</v>
      </c>
      <c r="T103" s="33">
        <f t="shared" si="27"/>
        <v>91000000</v>
      </c>
      <c r="U103" s="27">
        <f t="shared" si="27"/>
        <v>6200000</v>
      </c>
      <c r="V103" s="2">
        <f t="shared" si="27"/>
        <v>19350000</v>
      </c>
      <c r="W103" s="2">
        <f t="shared" si="27"/>
        <v>58600000</v>
      </c>
      <c r="X103" s="2">
        <f t="shared" si="27"/>
        <v>6850000</v>
      </c>
      <c r="Y103" s="28">
        <f t="shared" si="27"/>
        <v>0</v>
      </c>
      <c r="AA103" s="65">
        <f t="shared" si="14"/>
        <v>0</v>
      </c>
      <c r="AB103" s="55">
        <f t="shared" si="15"/>
        <v>0</v>
      </c>
      <c r="AC103" s="67"/>
      <c r="AD103" s="67"/>
      <c r="AE103" s="67"/>
      <c r="AF103" s="67"/>
    </row>
    <row r="104" spans="6:32" ht="60" customHeight="1" x14ac:dyDescent="0.35">
      <c r="F104" s="84"/>
      <c r="G104" s="36" t="s">
        <v>33</v>
      </c>
      <c r="H104" s="31"/>
      <c r="I104" s="24"/>
      <c r="J104" s="1"/>
      <c r="K104" s="1"/>
      <c r="L104" s="1"/>
      <c r="M104" s="25"/>
      <c r="N104" s="31"/>
      <c r="O104" s="24"/>
      <c r="P104" s="1"/>
      <c r="Q104" s="1"/>
      <c r="R104" s="1"/>
      <c r="S104" s="25"/>
      <c r="T104" s="31"/>
      <c r="U104" s="24"/>
      <c r="V104" s="1"/>
      <c r="W104" s="1"/>
      <c r="X104" s="1"/>
      <c r="Y104" s="25"/>
      <c r="AA104" s="65">
        <f t="shared" si="14"/>
        <v>0</v>
      </c>
      <c r="AB104" s="55">
        <f t="shared" si="15"/>
        <v>0</v>
      </c>
    </row>
    <row r="105" spans="6:32" ht="60" customHeight="1" x14ac:dyDescent="0.35">
      <c r="F105" s="84"/>
      <c r="G105" s="36" t="s">
        <v>34</v>
      </c>
      <c r="H105" s="31"/>
      <c r="I105" s="24"/>
      <c r="J105" s="1"/>
      <c r="K105" s="1"/>
      <c r="L105" s="1"/>
      <c r="M105" s="25"/>
      <c r="N105" s="31"/>
      <c r="O105" s="24"/>
      <c r="P105" s="1"/>
      <c r="Q105" s="1"/>
      <c r="R105" s="1"/>
      <c r="S105" s="25"/>
      <c r="T105" s="31"/>
      <c r="U105" s="24"/>
      <c r="V105" s="1"/>
      <c r="W105" s="1"/>
      <c r="X105" s="1"/>
      <c r="Y105" s="25"/>
      <c r="AA105" s="65">
        <f t="shared" si="14"/>
        <v>0</v>
      </c>
      <c r="AB105" s="55">
        <f t="shared" si="15"/>
        <v>0</v>
      </c>
    </row>
    <row r="106" spans="6:32" ht="60" customHeight="1" x14ac:dyDescent="0.35">
      <c r="F106" s="84">
        <v>30100</v>
      </c>
      <c r="G106" s="36" t="s">
        <v>35</v>
      </c>
      <c r="H106" s="31"/>
      <c r="I106" s="24"/>
      <c r="J106" s="1"/>
      <c r="K106" s="1"/>
      <c r="L106" s="1"/>
      <c r="M106" s="25"/>
      <c r="N106" s="31"/>
      <c r="O106" s="24"/>
      <c r="P106" s="1"/>
      <c r="Q106" s="1"/>
      <c r="R106" s="1"/>
      <c r="S106" s="25"/>
      <c r="T106" s="31"/>
      <c r="U106" s="24"/>
      <c r="V106" s="1"/>
      <c r="W106" s="1"/>
      <c r="X106" s="1"/>
      <c r="Y106" s="25"/>
      <c r="AA106" s="65">
        <f t="shared" si="14"/>
        <v>0</v>
      </c>
      <c r="AB106" s="55">
        <f t="shared" si="15"/>
        <v>0</v>
      </c>
    </row>
    <row r="107" spans="6:32" ht="60" customHeight="1" x14ac:dyDescent="0.35">
      <c r="F107" s="84">
        <f>+F106+1</f>
        <v>30101</v>
      </c>
      <c r="G107" s="37" t="s">
        <v>35</v>
      </c>
      <c r="H107" s="31">
        <v>4000000</v>
      </c>
      <c r="I107" s="24"/>
      <c r="J107" s="1"/>
      <c r="K107" s="1"/>
      <c r="L107" s="1">
        <f>+H107</f>
        <v>4000000</v>
      </c>
      <c r="M107" s="1"/>
      <c r="N107" s="31">
        <v>2000000</v>
      </c>
      <c r="O107" s="24"/>
      <c r="P107" s="1"/>
      <c r="Q107" s="1"/>
      <c r="R107" s="1">
        <f>+N107</f>
        <v>2000000</v>
      </c>
      <c r="S107" s="1"/>
      <c r="T107" s="31">
        <f>H107-N107</f>
        <v>2000000</v>
      </c>
      <c r="U107" s="24"/>
      <c r="V107" s="1"/>
      <c r="W107" s="1"/>
      <c r="X107" s="1">
        <f>T107</f>
        <v>2000000</v>
      </c>
      <c r="Y107" s="1"/>
      <c r="AA107" s="65">
        <f t="shared" si="14"/>
        <v>0</v>
      </c>
      <c r="AB107" s="55">
        <f t="shared" si="15"/>
        <v>0</v>
      </c>
    </row>
    <row r="108" spans="6:32" ht="60" customHeight="1" x14ac:dyDescent="0.35">
      <c r="F108" s="84">
        <f>+F107+1</f>
        <v>30102</v>
      </c>
      <c r="G108" s="37" t="s">
        <v>559</v>
      </c>
      <c r="H108" s="31">
        <v>550000</v>
      </c>
      <c r="I108" s="24"/>
      <c r="J108" s="1"/>
      <c r="K108" s="1"/>
      <c r="L108" s="1">
        <f>+H108</f>
        <v>550000</v>
      </c>
      <c r="M108" s="25"/>
      <c r="N108" s="31">
        <f>H108</f>
        <v>550000</v>
      </c>
      <c r="O108" s="24"/>
      <c r="P108" s="1"/>
      <c r="Q108" s="1"/>
      <c r="R108" s="1">
        <f>+N108</f>
        <v>550000</v>
      </c>
      <c r="S108" s="25"/>
      <c r="T108" s="31">
        <f>H108-N108</f>
        <v>0</v>
      </c>
      <c r="U108" s="24"/>
      <c r="V108" s="1"/>
      <c r="W108" s="1"/>
      <c r="X108" s="1">
        <f>+T108</f>
        <v>0</v>
      </c>
      <c r="Y108" s="25"/>
      <c r="AA108" s="65">
        <f t="shared" si="14"/>
        <v>0</v>
      </c>
      <c r="AB108" s="55">
        <f t="shared" si="15"/>
        <v>0</v>
      </c>
    </row>
    <row r="109" spans="6:32" ht="60" customHeight="1" x14ac:dyDescent="0.35">
      <c r="F109" s="84">
        <f>+F108+1</f>
        <v>30103</v>
      </c>
      <c r="G109" s="37" t="s">
        <v>36</v>
      </c>
      <c r="H109" s="31">
        <v>4000000</v>
      </c>
      <c r="I109" s="24"/>
      <c r="J109" s="1"/>
      <c r="K109" s="1"/>
      <c r="L109" s="1">
        <f>+H109</f>
        <v>4000000</v>
      </c>
      <c r="M109" s="25"/>
      <c r="N109" s="31">
        <v>2000000</v>
      </c>
      <c r="O109" s="24"/>
      <c r="P109" s="1"/>
      <c r="Q109" s="1"/>
      <c r="R109" s="1">
        <f>+N109</f>
        <v>2000000</v>
      </c>
      <c r="S109" s="25"/>
      <c r="T109" s="31">
        <f>H109-N109</f>
        <v>2000000</v>
      </c>
      <c r="U109" s="24"/>
      <c r="V109" s="1"/>
      <c r="W109" s="1"/>
      <c r="X109" s="1">
        <f>T109</f>
        <v>2000000</v>
      </c>
      <c r="Y109" s="25">
        <f>+T109</f>
        <v>2000000</v>
      </c>
      <c r="AA109" s="65">
        <f t="shared" si="14"/>
        <v>0</v>
      </c>
      <c r="AB109" s="55">
        <f t="shared" si="15"/>
        <v>0</v>
      </c>
    </row>
    <row r="110" spans="6:32" ht="60" customHeight="1" x14ac:dyDescent="0.35">
      <c r="F110" s="84">
        <f>+F109+1</f>
        <v>30104</v>
      </c>
      <c r="G110" s="37" t="s">
        <v>38</v>
      </c>
      <c r="H110" s="31">
        <v>1350000</v>
      </c>
      <c r="I110" s="24"/>
      <c r="J110" s="1"/>
      <c r="K110" s="1"/>
      <c r="L110" s="1">
        <f>+H110</f>
        <v>1350000</v>
      </c>
      <c r="M110" s="25"/>
      <c r="N110" s="31">
        <f>H110</f>
        <v>1350000</v>
      </c>
      <c r="O110" s="24"/>
      <c r="P110" s="1"/>
      <c r="Q110" s="1"/>
      <c r="R110" s="1">
        <f>+N110</f>
        <v>1350000</v>
      </c>
      <c r="S110" s="25"/>
      <c r="T110" s="31">
        <f>H110-N110</f>
        <v>0</v>
      </c>
      <c r="U110" s="24"/>
      <c r="V110" s="1"/>
      <c r="W110" s="1"/>
      <c r="X110" s="1">
        <f>+T110</f>
        <v>0</v>
      </c>
      <c r="Y110" s="25"/>
      <c r="AA110" s="65">
        <f t="shared" si="14"/>
        <v>0</v>
      </c>
      <c r="AB110" s="55">
        <f t="shared" si="15"/>
        <v>0</v>
      </c>
    </row>
    <row r="111" spans="6:32" ht="60" customHeight="1" x14ac:dyDescent="0.35">
      <c r="F111" s="83"/>
      <c r="G111" s="38" t="s">
        <v>39</v>
      </c>
      <c r="H111" s="33">
        <f t="shared" ref="H111:M111" si="28">SUM(H107:H110)</f>
        <v>9900000</v>
      </c>
      <c r="I111" s="27">
        <f t="shared" si="28"/>
        <v>0</v>
      </c>
      <c r="J111" s="2">
        <f t="shared" si="28"/>
        <v>0</v>
      </c>
      <c r="K111" s="2">
        <f t="shared" si="28"/>
        <v>0</v>
      </c>
      <c r="L111" s="2">
        <f t="shared" si="28"/>
        <v>9900000</v>
      </c>
      <c r="M111" s="28">
        <f t="shared" si="28"/>
        <v>0</v>
      </c>
      <c r="N111" s="33">
        <f t="shared" ref="N111:S111" si="29">SUM(N107:N110)</f>
        <v>5900000</v>
      </c>
      <c r="O111" s="27">
        <f t="shared" si="29"/>
        <v>0</v>
      </c>
      <c r="P111" s="2">
        <f t="shared" si="29"/>
        <v>0</v>
      </c>
      <c r="Q111" s="2">
        <f t="shared" si="29"/>
        <v>0</v>
      </c>
      <c r="R111" s="2">
        <f t="shared" si="29"/>
        <v>5900000</v>
      </c>
      <c r="S111" s="28">
        <f t="shared" si="29"/>
        <v>0</v>
      </c>
      <c r="T111" s="33">
        <f t="shared" ref="T111:Y111" si="30">SUM(T107:T110)</f>
        <v>4000000</v>
      </c>
      <c r="U111" s="27">
        <f t="shared" si="30"/>
        <v>0</v>
      </c>
      <c r="V111" s="2">
        <f t="shared" si="30"/>
        <v>0</v>
      </c>
      <c r="W111" s="2">
        <f t="shared" si="30"/>
        <v>0</v>
      </c>
      <c r="X111" s="2">
        <f t="shared" si="30"/>
        <v>4000000</v>
      </c>
      <c r="Y111" s="28">
        <f t="shared" si="30"/>
        <v>2000000</v>
      </c>
      <c r="AA111" s="65">
        <f t="shared" si="14"/>
        <v>0</v>
      </c>
      <c r="AB111" s="55">
        <f t="shared" si="15"/>
        <v>0</v>
      </c>
    </row>
    <row r="112" spans="6:32" ht="60" customHeight="1" x14ac:dyDescent="0.35">
      <c r="F112" s="84">
        <v>30200</v>
      </c>
      <c r="G112" s="36" t="s">
        <v>14</v>
      </c>
      <c r="H112" s="31"/>
      <c r="I112" s="24"/>
      <c r="J112" s="1"/>
      <c r="K112" s="1"/>
      <c r="L112" s="1"/>
      <c r="M112" s="25"/>
      <c r="N112" s="31"/>
      <c r="O112" s="24"/>
      <c r="P112" s="1"/>
      <c r="Q112" s="1"/>
      <c r="R112" s="1"/>
      <c r="S112" s="25"/>
      <c r="T112" s="31"/>
      <c r="U112" s="24"/>
      <c r="V112" s="1"/>
      <c r="W112" s="1"/>
      <c r="X112" s="1"/>
      <c r="Y112" s="25"/>
      <c r="AA112" s="65">
        <f t="shared" si="14"/>
        <v>0</v>
      </c>
      <c r="AB112" s="55">
        <f t="shared" si="15"/>
        <v>0</v>
      </c>
    </row>
    <row r="113" spans="6:28" ht="60" customHeight="1" x14ac:dyDescent="0.35">
      <c r="F113" s="84">
        <f>F112+1</f>
        <v>30201</v>
      </c>
      <c r="G113" s="37" t="s">
        <v>40</v>
      </c>
      <c r="H113" s="31">
        <v>1250000</v>
      </c>
      <c r="I113" s="24"/>
      <c r="J113" s="1"/>
      <c r="K113" s="1"/>
      <c r="L113" s="1">
        <f t="shared" ref="L113:L125" si="31">+H113</f>
        <v>1250000</v>
      </c>
      <c r="M113" s="25"/>
      <c r="N113" s="31">
        <f>H113</f>
        <v>1250000</v>
      </c>
      <c r="O113" s="24"/>
      <c r="P113" s="1"/>
      <c r="Q113" s="1"/>
      <c r="R113" s="1">
        <f t="shared" ref="R113:R124" si="32">+N113</f>
        <v>1250000</v>
      </c>
      <c r="S113" s="25"/>
      <c r="T113" s="31">
        <f>H113-N113</f>
        <v>0</v>
      </c>
      <c r="U113" s="24"/>
      <c r="V113" s="1"/>
      <c r="W113" s="1"/>
      <c r="X113" s="1"/>
      <c r="Y113" s="25">
        <f>+T113</f>
        <v>0</v>
      </c>
      <c r="AA113" s="65">
        <f t="shared" si="14"/>
        <v>0</v>
      </c>
      <c r="AB113" s="55">
        <f t="shared" si="15"/>
        <v>0</v>
      </c>
    </row>
    <row r="114" spans="6:28" ht="60" customHeight="1" x14ac:dyDescent="0.35">
      <c r="F114" s="84">
        <f t="shared" ref="F114:F125" si="33">F113+1</f>
        <v>30202</v>
      </c>
      <c r="G114" s="37" t="s">
        <v>278</v>
      </c>
      <c r="H114" s="31">
        <v>200000</v>
      </c>
      <c r="I114" s="24"/>
      <c r="J114" s="1"/>
      <c r="K114" s="1"/>
      <c r="L114" s="1">
        <f t="shared" si="31"/>
        <v>200000</v>
      </c>
      <c r="M114" s="25"/>
      <c r="N114" s="31">
        <f t="shared" ref="N114:N119" si="34">H114</f>
        <v>200000</v>
      </c>
      <c r="O114" s="24"/>
      <c r="P114" s="1"/>
      <c r="Q114" s="1"/>
      <c r="R114" s="1">
        <f t="shared" si="32"/>
        <v>200000</v>
      </c>
      <c r="S114" s="25"/>
      <c r="T114" s="31">
        <f t="shared" ref="T114:T125" si="35">H114-N114</f>
        <v>0</v>
      </c>
      <c r="U114" s="24"/>
      <c r="V114" s="1"/>
      <c r="W114" s="1"/>
      <c r="X114" s="1"/>
      <c r="Y114" s="25">
        <f>+T114</f>
        <v>0</v>
      </c>
      <c r="AA114" s="65">
        <f t="shared" si="14"/>
        <v>0</v>
      </c>
      <c r="AB114" s="55">
        <f t="shared" si="15"/>
        <v>0</v>
      </c>
    </row>
    <row r="115" spans="6:28" ht="60" customHeight="1" x14ac:dyDescent="0.35">
      <c r="F115" s="84">
        <f t="shared" si="33"/>
        <v>30203</v>
      </c>
      <c r="G115" s="37" t="s">
        <v>328</v>
      </c>
      <c r="H115" s="31">
        <v>170000</v>
      </c>
      <c r="I115" s="24"/>
      <c r="J115" s="1"/>
      <c r="K115" s="1"/>
      <c r="L115" s="1">
        <f t="shared" si="31"/>
        <v>170000</v>
      </c>
      <c r="M115" s="25"/>
      <c r="N115" s="31">
        <f t="shared" si="34"/>
        <v>170000</v>
      </c>
      <c r="O115" s="24"/>
      <c r="P115" s="1"/>
      <c r="Q115" s="1"/>
      <c r="R115" s="1">
        <f t="shared" si="32"/>
        <v>170000</v>
      </c>
      <c r="S115" s="25"/>
      <c r="T115" s="31">
        <f t="shared" si="35"/>
        <v>0</v>
      </c>
      <c r="U115" s="24"/>
      <c r="V115" s="1"/>
      <c r="W115" s="1"/>
      <c r="X115" s="1">
        <f>+T115</f>
        <v>0</v>
      </c>
      <c r="Y115" s="25"/>
      <c r="AA115" s="65">
        <f t="shared" si="14"/>
        <v>0</v>
      </c>
      <c r="AB115" s="55">
        <f t="shared" si="15"/>
        <v>0</v>
      </c>
    </row>
    <row r="116" spans="6:28" ht="60" customHeight="1" x14ac:dyDescent="0.35">
      <c r="F116" s="84">
        <f t="shared" si="33"/>
        <v>30204</v>
      </c>
      <c r="G116" s="37" t="s">
        <v>41</v>
      </c>
      <c r="H116" s="31">
        <v>100000</v>
      </c>
      <c r="I116" s="24"/>
      <c r="J116" s="1"/>
      <c r="K116" s="1"/>
      <c r="L116" s="1">
        <f t="shared" si="31"/>
        <v>100000</v>
      </c>
      <c r="M116" s="25"/>
      <c r="N116" s="31">
        <f t="shared" si="34"/>
        <v>100000</v>
      </c>
      <c r="O116" s="24"/>
      <c r="P116" s="1"/>
      <c r="Q116" s="1"/>
      <c r="R116" s="1">
        <f t="shared" si="32"/>
        <v>100000</v>
      </c>
      <c r="S116" s="25"/>
      <c r="T116" s="31">
        <f t="shared" si="35"/>
        <v>0</v>
      </c>
      <c r="U116" s="24"/>
      <c r="V116" s="1"/>
      <c r="W116" s="1"/>
      <c r="X116" s="1">
        <f>+T116</f>
        <v>0</v>
      </c>
      <c r="Y116" s="25"/>
      <c r="AA116" s="65">
        <f t="shared" si="14"/>
        <v>0</v>
      </c>
      <c r="AB116" s="55">
        <f t="shared" si="15"/>
        <v>0</v>
      </c>
    </row>
    <row r="117" spans="6:28" ht="60" customHeight="1" x14ac:dyDescent="0.35">
      <c r="F117" s="84">
        <f t="shared" si="33"/>
        <v>30205</v>
      </c>
      <c r="G117" s="37" t="s">
        <v>42</v>
      </c>
      <c r="H117" s="31">
        <v>500000</v>
      </c>
      <c r="I117" s="24"/>
      <c r="J117" s="1"/>
      <c r="K117" s="1"/>
      <c r="L117" s="1">
        <f t="shared" si="31"/>
        <v>500000</v>
      </c>
      <c r="M117" s="25"/>
      <c r="N117" s="31">
        <v>500000</v>
      </c>
      <c r="O117" s="24"/>
      <c r="P117" s="1"/>
      <c r="Q117" s="1"/>
      <c r="R117" s="1">
        <f t="shared" si="32"/>
        <v>500000</v>
      </c>
      <c r="S117" s="25"/>
      <c r="T117" s="31">
        <f t="shared" si="35"/>
        <v>0</v>
      </c>
      <c r="U117" s="24"/>
      <c r="V117" s="1"/>
      <c r="W117" s="1"/>
      <c r="X117" s="1">
        <f>T117</f>
        <v>0</v>
      </c>
      <c r="Y117" s="25"/>
      <c r="AA117" s="65">
        <f t="shared" si="14"/>
        <v>0</v>
      </c>
      <c r="AB117" s="55">
        <f t="shared" si="15"/>
        <v>0</v>
      </c>
    </row>
    <row r="118" spans="6:28" ht="60" customHeight="1" x14ac:dyDescent="0.35">
      <c r="F118" s="84">
        <f t="shared" si="33"/>
        <v>30206</v>
      </c>
      <c r="G118" s="37" t="s">
        <v>43</v>
      </c>
      <c r="H118" s="31">
        <v>1000000</v>
      </c>
      <c r="I118" s="24"/>
      <c r="J118" s="1"/>
      <c r="K118" s="1"/>
      <c r="L118" s="1">
        <f t="shared" si="31"/>
        <v>1000000</v>
      </c>
      <c r="M118" s="25"/>
      <c r="N118" s="31">
        <v>0</v>
      </c>
      <c r="O118" s="24"/>
      <c r="P118" s="1"/>
      <c r="Q118" s="1"/>
      <c r="R118" s="1">
        <f t="shared" si="32"/>
        <v>0</v>
      </c>
      <c r="S118" s="25"/>
      <c r="T118" s="31">
        <f t="shared" si="35"/>
        <v>1000000</v>
      </c>
      <c r="U118" s="24"/>
      <c r="V118" s="1"/>
      <c r="W118" s="1"/>
      <c r="X118" s="1">
        <f>T118</f>
        <v>1000000</v>
      </c>
      <c r="Y118" s="25"/>
      <c r="AA118" s="65">
        <f t="shared" si="14"/>
        <v>0</v>
      </c>
      <c r="AB118" s="55">
        <f t="shared" si="15"/>
        <v>0</v>
      </c>
    </row>
    <row r="119" spans="6:28" ht="60" customHeight="1" x14ac:dyDescent="0.35">
      <c r="F119" s="84">
        <f t="shared" si="33"/>
        <v>30207</v>
      </c>
      <c r="G119" s="37" t="s">
        <v>44</v>
      </c>
      <c r="H119" s="31">
        <v>100000</v>
      </c>
      <c r="I119" s="24"/>
      <c r="J119" s="1"/>
      <c r="K119" s="1"/>
      <c r="L119" s="1">
        <f t="shared" si="31"/>
        <v>100000</v>
      </c>
      <c r="M119" s="25"/>
      <c r="N119" s="31">
        <f t="shared" si="34"/>
        <v>100000</v>
      </c>
      <c r="O119" s="24"/>
      <c r="P119" s="1"/>
      <c r="Q119" s="1"/>
      <c r="R119" s="1">
        <f t="shared" si="32"/>
        <v>100000</v>
      </c>
      <c r="S119" s="25"/>
      <c r="T119" s="31">
        <f t="shared" si="35"/>
        <v>0</v>
      </c>
      <c r="U119" s="24"/>
      <c r="V119" s="1"/>
      <c r="W119" s="1"/>
      <c r="X119" s="1">
        <f>+T119</f>
        <v>0</v>
      </c>
      <c r="Y119" s="25"/>
      <c r="AA119" s="65">
        <f t="shared" si="14"/>
        <v>0</v>
      </c>
      <c r="AB119" s="55">
        <f t="shared" si="15"/>
        <v>0</v>
      </c>
    </row>
    <row r="120" spans="6:28" ht="60" customHeight="1" x14ac:dyDescent="0.35">
      <c r="F120" s="84">
        <f t="shared" si="33"/>
        <v>30208</v>
      </c>
      <c r="G120" s="37" t="s">
        <v>223</v>
      </c>
      <c r="H120" s="31">
        <v>1000000</v>
      </c>
      <c r="I120" s="24"/>
      <c r="J120" s="1"/>
      <c r="K120" s="1"/>
      <c r="L120" s="1">
        <f t="shared" si="31"/>
        <v>1000000</v>
      </c>
      <c r="M120" s="25"/>
      <c r="N120" s="31">
        <v>500000</v>
      </c>
      <c r="O120" s="24"/>
      <c r="P120" s="1"/>
      <c r="Q120" s="1"/>
      <c r="R120" s="1">
        <f t="shared" si="32"/>
        <v>500000</v>
      </c>
      <c r="S120" s="25"/>
      <c r="T120" s="31">
        <f t="shared" si="35"/>
        <v>500000</v>
      </c>
      <c r="U120" s="24"/>
      <c r="V120" s="1"/>
      <c r="W120" s="1"/>
      <c r="X120" s="1">
        <f t="shared" ref="X120:X125" si="36">T120</f>
        <v>500000</v>
      </c>
      <c r="Y120" s="25"/>
      <c r="AA120" s="65">
        <f t="shared" si="14"/>
        <v>0</v>
      </c>
      <c r="AB120" s="55">
        <f t="shared" si="15"/>
        <v>0</v>
      </c>
    </row>
    <row r="121" spans="6:28" ht="60" customHeight="1" x14ac:dyDescent="0.35">
      <c r="F121" s="84">
        <f t="shared" si="33"/>
        <v>30209</v>
      </c>
      <c r="G121" s="37" t="s">
        <v>277</v>
      </c>
      <c r="H121" s="31">
        <v>500000</v>
      </c>
      <c r="I121" s="24"/>
      <c r="J121" s="1"/>
      <c r="K121" s="1"/>
      <c r="L121" s="1">
        <f t="shared" si="31"/>
        <v>500000</v>
      </c>
      <c r="M121" s="25"/>
      <c r="N121" s="31">
        <v>0</v>
      </c>
      <c r="O121" s="24"/>
      <c r="P121" s="1"/>
      <c r="Q121" s="1"/>
      <c r="R121" s="1">
        <f t="shared" si="32"/>
        <v>0</v>
      </c>
      <c r="S121" s="25"/>
      <c r="T121" s="31">
        <f t="shared" si="35"/>
        <v>500000</v>
      </c>
      <c r="U121" s="24"/>
      <c r="V121" s="1"/>
      <c r="W121" s="1"/>
      <c r="X121" s="1">
        <f t="shared" si="36"/>
        <v>500000</v>
      </c>
      <c r="Y121" s="25"/>
      <c r="AA121" s="65">
        <f t="shared" si="14"/>
        <v>0</v>
      </c>
      <c r="AB121" s="55">
        <f t="shared" si="15"/>
        <v>0</v>
      </c>
    </row>
    <row r="122" spans="6:28" ht="60" customHeight="1" x14ac:dyDescent="0.35">
      <c r="F122" s="84">
        <f t="shared" si="33"/>
        <v>30210</v>
      </c>
      <c r="G122" s="37" t="s">
        <v>239</v>
      </c>
      <c r="H122" s="31">
        <v>500000</v>
      </c>
      <c r="I122" s="24"/>
      <c r="J122" s="1"/>
      <c r="K122" s="1"/>
      <c r="L122" s="1">
        <f t="shared" si="31"/>
        <v>500000</v>
      </c>
      <c r="M122" s="25"/>
      <c r="N122" s="31">
        <v>0</v>
      </c>
      <c r="O122" s="24"/>
      <c r="P122" s="1"/>
      <c r="Q122" s="1"/>
      <c r="R122" s="1">
        <f t="shared" si="32"/>
        <v>0</v>
      </c>
      <c r="S122" s="25"/>
      <c r="T122" s="31">
        <f t="shared" si="35"/>
        <v>500000</v>
      </c>
      <c r="U122" s="24"/>
      <c r="V122" s="1"/>
      <c r="W122" s="1"/>
      <c r="X122" s="1">
        <f t="shared" si="36"/>
        <v>500000</v>
      </c>
      <c r="Y122" s="25"/>
      <c r="AA122" s="65">
        <f t="shared" si="14"/>
        <v>0</v>
      </c>
      <c r="AB122" s="55">
        <f t="shared" si="15"/>
        <v>0</v>
      </c>
    </row>
    <row r="123" spans="6:28" ht="60" customHeight="1" x14ac:dyDescent="0.35">
      <c r="F123" s="84">
        <f t="shared" si="33"/>
        <v>30211</v>
      </c>
      <c r="G123" s="37" t="s">
        <v>258</v>
      </c>
      <c r="H123" s="31">
        <v>100000</v>
      </c>
      <c r="I123" s="24"/>
      <c r="J123" s="1"/>
      <c r="K123" s="1"/>
      <c r="L123" s="1">
        <f t="shared" si="31"/>
        <v>100000</v>
      </c>
      <c r="M123" s="25"/>
      <c r="N123" s="31">
        <v>0</v>
      </c>
      <c r="O123" s="24"/>
      <c r="P123" s="1"/>
      <c r="Q123" s="1"/>
      <c r="R123" s="1">
        <f t="shared" si="32"/>
        <v>0</v>
      </c>
      <c r="S123" s="25"/>
      <c r="T123" s="31">
        <f t="shared" si="35"/>
        <v>100000</v>
      </c>
      <c r="U123" s="24"/>
      <c r="V123" s="1"/>
      <c r="W123" s="1"/>
      <c r="X123" s="1">
        <f t="shared" si="36"/>
        <v>100000</v>
      </c>
      <c r="Y123" s="25"/>
      <c r="AA123" s="65">
        <f t="shared" si="14"/>
        <v>0</v>
      </c>
      <c r="AB123" s="55">
        <f t="shared" si="15"/>
        <v>0</v>
      </c>
    </row>
    <row r="124" spans="6:28" ht="60" customHeight="1" x14ac:dyDescent="0.35">
      <c r="F124" s="84">
        <f t="shared" si="33"/>
        <v>30212</v>
      </c>
      <c r="G124" s="37" t="s">
        <v>375</v>
      </c>
      <c r="H124" s="31">
        <v>300000</v>
      </c>
      <c r="I124" s="24"/>
      <c r="J124" s="1"/>
      <c r="K124" s="1"/>
      <c r="L124" s="1">
        <f t="shared" si="31"/>
        <v>300000</v>
      </c>
      <c r="M124" s="25"/>
      <c r="N124" s="31">
        <v>0</v>
      </c>
      <c r="O124" s="24"/>
      <c r="P124" s="1"/>
      <c r="Q124" s="1"/>
      <c r="R124" s="1">
        <f t="shared" si="32"/>
        <v>0</v>
      </c>
      <c r="S124" s="25"/>
      <c r="T124" s="31">
        <f t="shared" si="35"/>
        <v>300000</v>
      </c>
      <c r="U124" s="24"/>
      <c r="V124" s="1"/>
      <c r="W124" s="1"/>
      <c r="X124" s="1">
        <f t="shared" si="36"/>
        <v>300000</v>
      </c>
      <c r="Y124" s="25"/>
      <c r="AA124" s="65">
        <f t="shared" si="14"/>
        <v>0</v>
      </c>
      <c r="AB124" s="55">
        <f t="shared" si="15"/>
        <v>0</v>
      </c>
    </row>
    <row r="125" spans="6:28" ht="60" customHeight="1" x14ac:dyDescent="0.35">
      <c r="F125" s="84">
        <f t="shared" si="33"/>
        <v>30213</v>
      </c>
      <c r="G125" s="37" t="s">
        <v>565</v>
      </c>
      <c r="H125" s="31">
        <v>500000</v>
      </c>
      <c r="I125" s="24"/>
      <c r="J125" s="1"/>
      <c r="K125" s="1"/>
      <c r="L125" s="1">
        <f t="shared" si="31"/>
        <v>500000</v>
      </c>
      <c r="M125" s="25"/>
      <c r="N125" s="31">
        <v>500000</v>
      </c>
      <c r="O125" s="24"/>
      <c r="P125" s="1"/>
      <c r="Q125" s="1"/>
      <c r="R125" s="1">
        <f>+N125</f>
        <v>500000</v>
      </c>
      <c r="S125" s="25"/>
      <c r="T125" s="31">
        <f t="shared" si="35"/>
        <v>0</v>
      </c>
      <c r="U125" s="24"/>
      <c r="V125" s="1"/>
      <c r="W125" s="1"/>
      <c r="X125" s="1">
        <f t="shared" si="36"/>
        <v>0</v>
      </c>
      <c r="Y125" s="25"/>
      <c r="AA125" s="65">
        <f t="shared" si="14"/>
        <v>0</v>
      </c>
      <c r="AB125" s="55">
        <f t="shared" si="15"/>
        <v>0</v>
      </c>
    </row>
    <row r="126" spans="6:28" ht="60" customHeight="1" x14ac:dyDescent="0.35">
      <c r="F126" s="83"/>
      <c r="G126" s="38" t="s">
        <v>45</v>
      </c>
      <c r="H126" s="33">
        <f>SUM(H113:H125)</f>
        <v>6220000</v>
      </c>
      <c r="I126" s="27">
        <f>SUM(I113:I124)</f>
        <v>0</v>
      </c>
      <c r="J126" s="2">
        <f>SUM(J113:J124)</f>
        <v>0</v>
      </c>
      <c r="K126" s="2">
        <f>SUM(K113:K124)</f>
        <v>0</v>
      </c>
      <c r="L126" s="2">
        <f>SUM(L113:L125)</f>
        <v>6220000</v>
      </c>
      <c r="M126" s="28">
        <f>SUM(M113:M124)</f>
        <v>0</v>
      </c>
      <c r="N126" s="33">
        <f>SUM(N113:N125)</f>
        <v>3320000</v>
      </c>
      <c r="O126" s="27">
        <f>SUM(O113:O124)</f>
        <v>0</v>
      </c>
      <c r="P126" s="2">
        <f>SUM(P113:P124)</f>
        <v>0</v>
      </c>
      <c r="Q126" s="2">
        <f>SUM(Q113:Q124)</f>
        <v>0</v>
      </c>
      <c r="R126" s="2">
        <f>SUM(R113:R125)</f>
        <v>3320000</v>
      </c>
      <c r="S126" s="28">
        <f>SUM(S113:S124)</f>
        <v>0</v>
      </c>
      <c r="T126" s="33">
        <f>SUM(T113:T125)</f>
        <v>2900000</v>
      </c>
      <c r="U126" s="27">
        <f>SUM(U113:U124)</f>
        <v>0</v>
      </c>
      <c r="V126" s="2">
        <f>SUM(V113:V124)</f>
        <v>0</v>
      </c>
      <c r="W126" s="2">
        <f>SUM(W113:W124)</f>
        <v>0</v>
      </c>
      <c r="X126" s="2">
        <f>SUM(X113:X125)</f>
        <v>2900000</v>
      </c>
      <c r="Y126" s="28">
        <f>SUM(Y113:Y124)</f>
        <v>0</v>
      </c>
      <c r="AA126" s="65">
        <f t="shared" si="14"/>
        <v>0</v>
      </c>
      <c r="AB126" s="55">
        <f t="shared" si="15"/>
        <v>0</v>
      </c>
    </row>
    <row r="127" spans="6:28" ht="60" customHeight="1" x14ac:dyDescent="0.35">
      <c r="F127" s="84">
        <v>30300</v>
      </c>
      <c r="G127" s="36" t="s">
        <v>46</v>
      </c>
      <c r="H127" s="31"/>
      <c r="I127" s="24"/>
      <c r="J127" s="1"/>
      <c r="K127" s="1"/>
      <c r="L127" s="1"/>
      <c r="M127" s="25"/>
      <c r="N127" s="31"/>
      <c r="O127" s="24"/>
      <c r="P127" s="1"/>
      <c r="Q127" s="1"/>
      <c r="R127" s="1"/>
      <c r="S127" s="25"/>
      <c r="T127" s="31"/>
      <c r="U127" s="24"/>
      <c r="V127" s="1"/>
      <c r="W127" s="1"/>
      <c r="X127" s="1"/>
      <c r="Y127" s="25"/>
      <c r="AA127" s="65">
        <f t="shared" si="14"/>
        <v>0</v>
      </c>
      <c r="AB127" s="55">
        <f t="shared" si="15"/>
        <v>0</v>
      </c>
    </row>
    <row r="128" spans="6:28" ht="60" customHeight="1" x14ac:dyDescent="0.35">
      <c r="F128" s="89">
        <f>F127+1</f>
        <v>30301</v>
      </c>
      <c r="G128" s="37" t="s">
        <v>47</v>
      </c>
      <c r="H128" s="31">
        <v>3000000</v>
      </c>
      <c r="I128" s="24">
        <v>900000</v>
      </c>
      <c r="J128" s="1"/>
      <c r="K128" s="5"/>
      <c r="L128" s="5">
        <f>+H128-I128</f>
        <v>2100000</v>
      </c>
      <c r="M128" s="29"/>
      <c r="N128" s="31">
        <v>0</v>
      </c>
      <c r="O128" s="24"/>
      <c r="P128" s="1"/>
      <c r="Q128" s="5"/>
      <c r="R128" s="5">
        <f>+N128-O128</f>
        <v>0</v>
      </c>
      <c r="S128" s="29"/>
      <c r="T128" s="31">
        <f>H128-N128</f>
        <v>3000000</v>
      </c>
      <c r="U128" s="24">
        <v>900000</v>
      </c>
      <c r="V128" s="1"/>
      <c r="W128" s="5"/>
      <c r="X128" s="5">
        <f>T128-U128</f>
        <v>2100000</v>
      </c>
      <c r="Y128" s="29"/>
      <c r="AA128" s="65">
        <f t="shared" si="14"/>
        <v>0</v>
      </c>
      <c r="AB128" s="55">
        <f t="shared" si="15"/>
        <v>0</v>
      </c>
    </row>
    <row r="129" spans="6:28" ht="60" customHeight="1" x14ac:dyDescent="0.35">
      <c r="F129" s="89">
        <f t="shared" ref="F129:F135" si="37">F128+1</f>
        <v>30302</v>
      </c>
      <c r="G129" s="37" t="s">
        <v>48</v>
      </c>
      <c r="H129" s="31">
        <v>600000</v>
      </c>
      <c r="I129" s="24">
        <f>+H129</f>
        <v>600000</v>
      </c>
      <c r="J129" s="1"/>
      <c r="K129" s="1"/>
      <c r="L129" s="1"/>
      <c r="M129" s="25"/>
      <c r="N129" s="31">
        <f t="shared" ref="N129:N135" si="38">H129</f>
        <v>600000</v>
      </c>
      <c r="O129" s="24">
        <f>+N129</f>
        <v>600000</v>
      </c>
      <c r="P129" s="1"/>
      <c r="Q129" s="1"/>
      <c r="R129" s="1"/>
      <c r="S129" s="25"/>
      <c r="T129" s="31">
        <f t="shared" ref="T129:T135" si="39">H129-N129</f>
        <v>0</v>
      </c>
      <c r="U129" s="24">
        <f>+T129</f>
        <v>0</v>
      </c>
      <c r="V129" s="1"/>
      <c r="W129" s="1"/>
      <c r="X129" s="1"/>
      <c r="Y129" s="25"/>
      <c r="AA129" s="65">
        <f t="shared" si="14"/>
        <v>0</v>
      </c>
      <c r="AB129" s="55">
        <f t="shared" si="15"/>
        <v>0</v>
      </c>
    </row>
    <row r="130" spans="6:28" ht="60" customHeight="1" x14ac:dyDescent="0.35">
      <c r="F130" s="89">
        <f t="shared" si="37"/>
        <v>30303</v>
      </c>
      <c r="G130" s="37" t="s">
        <v>49</v>
      </c>
      <c r="H130" s="31">
        <v>4300000</v>
      </c>
      <c r="I130" s="24"/>
      <c r="J130" s="1"/>
      <c r="K130" s="1"/>
      <c r="L130" s="1">
        <f t="shared" ref="L130:L135" si="40">+H130</f>
        <v>4300000</v>
      </c>
      <c r="M130" s="25">
        <f>+H130-L130</f>
        <v>0</v>
      </c>
      <c r="N130" s="31">
        <f t="shared" si="38"/>
        <v>4300000</v>
      </c>
      <c r="O130" s="24"/>
      <c r="P130" s="1"/>
      <c r="Q130" s="1"/>
      <c r="R130" s="1">
        <f t="shared" ref="R130:R135" si="41">+N130</f>
        <v>4300000</v>
      </c>
      <c r="S130" s="25">
        <f>+N130-R130</f>
        <v>0</v>
      </c>
      <c r="T130" s="31">
        <f t="shared" si="39"/>
        <v>0</v>
      </c>
      <c r="U130" s="24"/>
      <c r="V130" s="1"/>
      <c r="W130" s="1"/>
      <c r="X130" s="1"/>
      <c r="Y130" s="25">
        <f>+T130-X130</f>
        <v>0</v>
      </c>
      <c r="AA130" s="65">
        <f t="shared" si="14"/>
        <v>0</v>
      </c>
      <c r="AB130" s="55">
        <f t="shared" si="15"/>
        <v>0</v>
      </c>
    </row>
    <row r="131" spans="6:28" ht="60" customHeight="1" x14ac:dyDescent="0.35">
      <c r="F131" s="89">
        <f t="shared" si="37"/>
        <v>30304</v>
      </c>
      <c r="G131" s="37" t="s">
        <v>50</v>
      </c>
      <c r="H131" s="31">
        <v>2000000</v>
      </c>
      <c r="I131" s="24"/>
      <c r="J131" s="1"/>
      <c r="K131" s="1"/>
      <c r="L131" s="1">
        <f t="shared" si="40"/>
        <v>2000000</v>
      </c>
      <c r="M131" s="1"/>
      <c r="N131" s="31">
        <f t="shared" si="38"/>
        <v>2000000</v>
      </c>
      <c r="O131" s="24"/>
      <c r="P131" s="1"/>
      <c r="Q131" s="1"/>
      <c r="R131" s="1">
        <f t="shared" si="41"/>
        <v>2000000</v>
      </c>
      <c r="S131" s="1"/>
      <c r="T131" s="31">
        <f t="shared" si="39"/>
        <v>0</v>
      </c>
      <c r="U131" s="24"/>
      <c r="V131" s="1"/>
      <c r="W131" s="1"/>
      <c r="X131" s="1">
        <f>+T131/2</f>
        <v>0</v>
      </c>
      <c r="Y131" s="25">
        <f>T131/2</f>
        <v>0</v>
      </c>
      <c r="AA131" s="65">
        <f t="shared" si="14"/>
        <v>0</v>
      </c>
      <c r="AB131" s="55">
        <f t="shared" si="15"/>
        <v>0</v>
      </c>
    </row>
    <row r="132" spans="6:28" ht="60" customHeight="1" x14ac:dyDescent="0.35">
      <c r="F132" s="89">
        <f>F131+1</f>
        <v>30305</v>
      </c>
      <c r="G132" s="37" t="s">
        <v>322</v>
      </c>
      <c r="H132" s="31">
        <v>750000</v>
      </c>
      <c r="I132" s="24"/>
      <c r="J132" s="1"/>
      <c r="K132" s="1"/>
      <c r="L132" s="1">
        <f t="shared" si="40"/>
        <v>750000</v>
      </c>
      <c r="M132" s="25"/>
      <c r="N132" s="31">
        <f t="shared" si="38"/>
        <v>750000</v>
      </c>
      <c r="O132" s="24"/>
      <c r="P132" s="1"/>
      <c r="Q132" s="1"/>
      <c r="R132" s="1">
        <f t="shared" si="41"/>
        <v>750000</v>
      </c>
      <c r="S132" s="25"/>
      <c r="T132" s="31">
        <f t="shared" si="39"/>
        <v>0</v>
      </c>
      <c r="U132" s="24"/>
      <c r="V132" s="1"/>
      <c r="W132" s="1"/>
      <c r="X132" s="1">
        <f>+T132</f>
        <v>0</v>
      </c>
      <c r="Y132" s="25"/>
      <c r="AA132" s="65">
        <f t="shared" si="14"/>
        <v>0</v>
      </c>
      <c r="AB132" s="55">
        <f t="shared" si="15"/>
        <v>0</v>
      </c>
    </row>
    <row r="133" spans="6:28" ht="60" customHeight="1" x14ac:dyDescent="0.35">
      <c r="F133" s="89">
        <f t="shared" si="37"/>
        <v>30306</v>
      </c>
      <c r="G133" s="37" t="s">
        <v>259</v>
      </c>
      <c r="H133" s="31">
        <v>500000</v>
      </c>
      <c r="I133" s="24"/>
      <c r="J133" s="1"/>
      <c r="K133" s="1"/>
      <c r="L133" s="1">
        <f t="shared" si="40"/>
        <v>500000</v>
      </c>
      <c r="M133" s="25"/>
      <c r="N133" s="31">
        <v>0</v>
      </c>
      <c r="O133" s="24"/>
      <c r="P133" s="1"/>
      <c r="Q133" s="1"/>
      <c r="R133" s="1">
        <f t="shared" si="41"/>
        <v>0</v>
      </c>
      <c r="S133" s="25"/>
      <c r="T133" s="31">
        <f t="shared" si="39"/>
        <v>500000</v>
      </c>
      <c r="U133" s="24"/>
      <c r="V133" s="1"/>
      <c r="W133" s="1"/>
      <c r="X133" s="1">
        <f>T133</f>
        <v>500000</v>
      </c>
      <c r="Y133" s="25"/>
      <c r="AA133" s="65">
        <f t="shared" si="14"/>
        <v>0</v>
      </c>
      <c r="AB133" s="55">
        <f t="shared" si="15"/>
        <v>0</v>
      </c>
    </row>
    <row r="134" spans="6:28" ht="60" customHeight="1" x14ac:dyDescent="0.35">
      <c r="F134" s="89">
        <f t="shared" si="37"/>
        <v>30307</v>
      </c>
      <c r="G134" s="37" t="s">
        <v>51</v>
      </c>
      <c r="H134" s="31">
        <v>500000</v>
      </c>
      <c r="I134" s="24"/>
      <c r="J134" s="1"/>
      <c r="K134" s="1"/>
      <c r="L134" s="1">
        <f t="shared" si="40"/>
        <v>500000</v>
      </c>
      <c r="M134" s="25"/>
      <c r="N134" s="31">
        <v>0</v>
      </c>
      <c r="O134" s="24"/>
      <c r="P134" s="1"/>
      <c r="Q134" s="1"/>
      <c r="R134" s="1">
        <f t="shared" si="41"/>
        <v>0</v>
      </c>
      <c r="S134" s="25"/>
      <c r="T134" s="31">
        <f t="shared" si="39"/>
        <v>500000</v>
      </c>
      <c r="U134" s="24"/>
      <c r="V134" s="1"/>
      <c r="W134" s="1"/>
      <c r="X134" s="1">
        <f>+T134</f>
        <v>500000</v>
      </c>
      <c r="Y134" s="25"/>
      <c r="AA134" s="65">
        <f t="shared" si="14"/>
        <v>0</v>
      </c>
      <c r="AB134" s="55">
        <f t="shared" si="15"/>
        <v>0</v>
      </c>
    </row>
    <row r="135" spans="6:28" ht="60" customHeight="1" x14ac:dyDescent="0.35">
      <c r="F135" s="89">
        <f t="shared" si="37"/>
        <v>30308</v>
      </c>
      <c r="G135" s="37" t="s">
        <v>55</v>
      </c>
      <c r="H135" s="31">
        <v>100000</v>
      </c>
      <c r="I135" s="24"/>
      <c r="J135" s="1"/>
      <c r="K135" s="1"/>
      <c r="L135" s="1">
        <f t="shared" si="40"/>
        <v>100000</v>
      </c>
      <c r="M135" s="25"/>
      <c r="N135" s="31">
        <f t="shared" si="38"/>
        <v>100000</v>
      </c>
      <c r="O135" s="24"/>
      <c r="P135" s="1"/>
      <c r="Q135" s="1"/>
      <c r="R135" s="1">
        <f t="shared" si="41"/>
        <v>100000</v>
      </c>
      <c r="S135" s="25"/>
      <c r="T135" s="31">
        <f t="shared" si="39"/>
        <v>0</v>
      </c>
      <c r="U135" s="24"/>
      <c r="V135" s="1"/>
      <c r="W135" s="1"/>
      <c r="X135" s="1">
        <f>+T135</f>
        <v>0</v>
      </c>
      <c r="Y135" s="25"/>
      <c r="AA135" s="65">
        <f t="shared" si="14"/>
        <v>0</v>
      </c>
      <c r="AB135" s="55">
        <f t="shared" si="15"/>
        <v>0</v>
      </c>
    </row>
    <row r="136" spans="6:28" ht="60" customHeight="1" x14ac:dyDescent="0.35">
      <c r="F136" s="83"/>
      <c r="G136" s="38" t="s">
        <v>56</v>
      </c>
      <c r="H136" s="33">
        <f t="shared" ref="H136:Y136" si="42">SUM(H128:H135)</f>
        <v>11750000</v>
      </c>
      <c r="I136" s="27">
        <f t="shared" si="42"/>
        <v>1500000</v>
      </c>
      <c r="J136" s="2">
        <f t="shared" si="42"/>
        <v>0</v>
      </c>
      <c r="K136" s="2">
        <f t="shared" si="42"/>
        <v>0</v>
      </c>
      <c r="L136" s="2">
        <f t="shared" si="42"/>
        <v>10250000</v>
      </c>
      <c r="M136" s="28">
        <f t="shared" si="42"/>
        <v>0</v>
      </c>
      <c r="N136" s="33">
        <f t="shared" si="42"/>
        <v>7750000</v>
      </c>
      <c r="O136" s="27">
        <f t="shared" si="42"/>
        <v>600000</v>
      </c>
      <c r="P136" s="2">
        <f t="shared" si="42"/>
        <v>0</v>
      </c>
      <c r="Q136" s="2">
        <f t="shared" si="42"/>
        <v>0</v>
      </c>
      <c r="R136" s="2">
        <f t="shared" si="42"/>
        <v>7150000</v>
      </c>
      <c r="S136" s="28">
        <f t="shared" si="42"/>
        <v>0</v>
      </c>
      <c r="T136" s="33">
        <f t="shared" si="42"/>
        <v>4000000</v>
      </c>
      <c r="U136" s="27">
        <f t="shared" si="42"/>
        <v>900000</v>
      </c>
      <c r="V136" s="2">
        <f t="shared" si="42"/>
        <v>0</v>
      </c>
      <c r="W136" s="2">
        <f t="shared" si="42"/>
        <v>0</v>
      </c>
      <c r="X136" s="2">
        <f t="shared" si="42"/>
        <v>3100000</v>
      </c>
      <c r="Y136" s="28">
        <f t="shared" si="42"/>
        <v>0</v>
      </c>
      <c r="AA136" s="65">
        <f t="shared" si="14"/>
        <v>0</v>
      </c>
      <c r="AB136" s="55">
        <f t="shared" si="15"/>
        <v>0</v>
      </c>
    </row>
    <row r="137" spans="6:28" ht="60" customHeight="1" x14ac:dyDescent="0.35">
      <c r="F137" s="84">
        <v>30400</v>
      </c>
      <c r="G137" s="36" t="s">
        <v>57</v>
      </c>
      <c r="H137" s="31"/>
      <c r="I137" s="24"/>
      <c r="J137" s="1"/>
      <c r="K137" s="1"/>
      <c r="L137" s="1"/>
      <c r="M137" s="25"/>
      <c r="N137" s="31"/>
      <c r="O137" s="24"/>
      <c r="P137" s="1"/>
      <c r="Q137" s="1"/>
      <c r="R137" s="1"/>
      <c r="S137" s="25"/>
      <c r="T137" s="31"/>
      <c r="U137" s="24"/>
      <c r="V137" s="1"/>
      <c r="W137" s="1"/>
      <c r="X137" s="1"/>
      <c r="Y137" s="25"/>
      <c r="AA137" s="65">
        <f t="shared" si="14"/>
        <v>0</v>
      </c>
      <c r="AB137" s="55">
        <f t="shared" si="15"/>
        <v>0</v>
      </c>
    </row>
    <row r="138" spans="6:28" ht="60" customHeight="1" x14ac:dyDescent="0.35">
      <c r="F138" s="84">
        <f>F137+1</f>
        <v>30401</v>
      </c>
      <c r="G138" s="37" t="s">
        <v>346</v>
      </c>
      <c r="H138" s="31">
        <v>500000</v>
      </c>
      <c r="I138" s="24"/>
      <c r="J138" s="1"/>
      <c r="K138" s="1"/>
      <c r="L138" s="1">
        <f t="shared" ref="L138:L144" si="43">+H138</f>
        <v>500000</v>
      </c>
      <c r="M138" s="25"/>
      <c r="N138" s="31">
        <f>H138</f>
        <v>500000</v>
      </c>
      <c r="O138" s="24"/>
      <c r="P138" s="1"/>
      <c r="Q138" s="1"/>
      <c r="R138" s="1">
        <f t="shared" ref="R138:R143" si="44">+N138</f>
        <v>500000</v>
      </c>
      <c r="S138" s="25"/>
      <c r="T138" s="31">
        <f t="shared" ref="T138:T143" si="45">H138-N138</f>
        <v>0</v>
      </c>
      <c r="U138" s="24"/>
      <c r="V138" s="1"/>
      <c r="W138" s="1"/>
      <c r="X138" s="1">
        <f>+T138</f>
        <v>0</v>
      </c>
      <c r="Y138" s="25"/>
      <c r="AA138" s="65">
        <f t="shared" si="14"/>
        <v>0</v>
      </c>
      <c r="AB138" s="55">
        <f t="shared" si="15"/>
        <v>0</v>
      </c>
    </row>
    <row r="139" spans="6:28" ht="60" customHeight="1" x14ac:dyDescent="0.35">
      <c r="F139" s="84">
        <f t="shared" ref="F139:F144" si="46">+F138+1</f>
        <v>30402</v>
      </c>
      <c r="G139" s="37" t="s">
        <v>58</v>
      </c>
      <c r="H139" s="31">
        <v>150000</v>
      </c>
      <c r="I139" s="24"/>
      <c r="J139" s="1"/>
      <c r="K139" s="1"/>
      <c r="L139" s="1">
        <f t="shared" si="43"/>
        <v>150000</v>
      </c>
      <c r="M139" s="25"/>
      <c r="N139" s="31">
        <v>0</v>
      </c>
      <c r="O139" s="24"/>
      <c r="P139" s="1"/>
      <c r="Q139" s="1"/>
      <c r="R139" s="1">
        <f t="shared" si="44"/>
        <v>0</v>
      </c>
      <c r="S139" s="25"/>
      <c r="T139" s="31">
        <f t="shared" si="45"/>
        <v>150000</v>
      </c>
      <c r="U139" s="24"/>
      <c r="V139" s="1"/>
      <c r="W139" s="1"/>
      <c r="X139" s="1">
        <f>+T139</f>
        <v>150000</v>
      </c>
      <c r="Y139" s="25"/>
      <c r="AA139" s="65">
        <f t="shared" ref="AA139:AA203" si="47">N139-O139-P139-Q139-R139</f>
        <v>0</v>
      </c>
      <c r="AB139" s="55">
        <f t="shared" ref="AB139:AB203" si="48">T139-U139-V139-W139-X139</f>
        <v>0</v>
      </c>
    </row>
    <row r="140" spans="6:28" ht="60" customHeight="1" x14ac:dyDescent="0.35">
      <c r="F140" s="84">
        <f t="shared" si="46"/>
        <v>30403</v>
      </c>
      <c r="G140" s="37" t="s">
        <v>59</v>
      </c>
      <c r="H140" s="31">
        <v>200000</v>
      </c>
      <c r="I140" s="24"/>
      <c r="J140" s="1"/>
      <c r="K140" s="5"/>
      <c r="L140" s="5">
        <f t="shared" si="43"/>
        <v>200000</v>
      </c>
      <c r="M140" s="29"/>
      <c r="N140" s="31">
        <f>H140</f>
        <v>200000</v>
      </c>
      <c r="O140" s="24"/>
      <c r="P140" s="1"/>
      <c r="Q140" s="5"/>
      <c r="R140" s="5">
        <f t="shared" si="44"/>
        <v>200000</v>
      </c>
      <c r="S140" s="29"/>
      <c r="T140" s="31">
        <f t="shared" si="45"/>
        <v>0</v>
      </c>
      <c r="U140" s="24"/>
      <c r="V140" s="1"/>
      <c r="W140" s="5"/>
      <c r="X140" s="5"/>
      <c r="Y140" s="29">
        <f>+T140</f>
        <v>0</v>
      </c>
      <c r="AA140" s="65">
        <f t="shared" si="47"/>
        <v>0</v>
      </c>
      <c r="AB140" s="55">
        <f t="shared" si="48"/>
        <v>0</v>
      </c>
    </row>
    <row r="141" spans="6:28" ht="60" customHeight="1" x14ac:dyDescent="0.35">
      <c r="F141" s="84">
        <f t="shared" si="46"/>
        <v>30404</v>
      </c>
      <c r="G141" s="37" t="s">
        <v>60</v>
      </c>
      <c r="H141" s="31">
        <v>600000</v>
      </c>
      <c r="I141" s="24"/>
      <c r="J141" s="1"/>
      <c r="K141" s="1"/>
      <c r="L141" s="1">
        <f t="shared" si="43"/>
        <v>600000</v>
      </c>
      <c r="M141" s="25"/>
      <c r="N141" s="31">
        <f>H141</f>
        <v>600000</v>
      </c>
      <c r="O141" s="24"/>
      <c r="P141" s="1"/>
      <c r="Q141" s="1"/>
      <c r="R141" s="1">
        <f t="shared" si="44"/>
        <v>600000</v>
      </c>
      <c r="S141" s="25"/>
      <c r="T141" s="31">
        <f t="shared" si="45"/>
        <v>0</v>
      </c>
      <c r="U141" s="24"/>
      <c r="V141" s="1"/>
      <c r="W141" s="1"/>
      <c r="X141" s="1">
        <f>+T141</f>
        <v>0</v>
      </c>
      <c r="Y141" s="25"/>
      <c r="AA141" s="65">
        <f t="shared" si="47"/>
        <v>0</v>
      </c>
      <c r="AB141" s="55">
        <f t="shared" si="48"/>
        <v>0</v>
      </c>
    </row>
    <row r="142" spans="6:28" ht="60" customHeight="1" x14ac:dyDescent="0.35">
      <c r="F142" s="84">
        <f t="shared" si="46"/>
        <v>30405</v>
      </c>
      <c r="G142" s="37" t="s">
        <v>323</v>
      </c>
      <c r="H142" s="31">
        <v>700000</v>
      </c>
      <c r="I142" s="24"/>
      <c r="J142" s="1"/>
      <c r="K142" s="1"/>
      <c r="L142" s="1">
        <f t="shared" si="43"/>
        <v>700000</v>
      </c>
      <c r="M142" s="25"/>
      <c r="N142" s="31">
        <f>H142</f>
        <v>700000</v>
      </c>
      <c r="O142" s="24"/>
      <c r="P142" s="1"/>
      <c r="Q142" s="1"/>
      <c r="R142" s="1">
        <f t="shared" si="44"/>
        <v>700000</v>
      </c>
      <c r="S142" s="25"/>
      <c r="T142" s="31">
        <f t="shared" si="45"/>
        <v>0</v>
      </c>
      <c r="U142" s="24"/>
      <c r="V142" s="1"/>
      <c r="W142" s="1"/>
      <c r="X142" s="1">
        <f>+T142</f>
        <v>0</v>
      </c>
      <c r="Y142" s="25"/>
      <c r="AA142" s="65">
        <f t="shared" si="47"/>
        <v>0</v>
      </c>
      <c r="AB142" s="55">
        <f t="shared" si="48"/>
        <v>0</v>
      </c>
    </row>
    <row r="143" spans="6:28" ht="60" customHeight="1" x14ac:dyDescent="0.35">
      <c r="F143" s="84">
        <f t="shared" si="46"/>
        <v>30406</v>
      </c>
      <c r="G143" s="37" t="s">
        <v>285</v>
      </c>
      <c r="H143" s="31">
        <v>50000</v>
      </c>
      <c r="I143" s="24"/>
      <c r="J143" s="1"/>
      <c r="K143" s="1"/>
      <c r="L143" s="1">
        <f t="shared" si="43"/>
        <v>50000</v>
      </c>
      <c r="M143" s="25"/>
      <c r="N143" s="31">
        <v>0</v>
      </c>
      <c r="O143" s="24"/>
      <c r="P143" s="1"/>
      <c r="Q143" s="1"/>
      <c r="R143" s="1">
        <f t="shared" si="44"/>
        <v>0</v>
      </c>
      <c r="S143" s="25"/>
      <c r="T143" s="31">
        <f t="shared" si="45"/>
        <v>50000</v>
      </c>
      <c r="U143" s="24"/>
      <c r="V143" s="1"/>
      <c r="W143" s="1"/>
      <c r="X143" s="1">
        <f>+T143</f>
        <v>50000</v>
      </c>
      <c r="Y143" s="25"/>
      <c r="AA143" s="65">
        <f t="shared" si="47"/>
        <v>0</v>
      </c>
      <c r="AB143" s="55">
        <f t="shared" si="48"/>
        <v>0</v>
      </c>
    </row>
    <row r="144" spans="6:28" ht="60" customHeight="1" x14ac:dyDescent="0.35">
      <c r="F144" s="84">
        <f t="shared" si="46"/>
        <v>30407</v>
      </c>
      <c r="G144" s="37" t="s">
        <v>518</v>
      </c>
      <c r="H144" s="31">
        <v>700000</v>
      </c>
      <c r="I144" s="24"/>
      <c r="J144" s="1"/>
      <c r="K144" s="1"/>
      <c r="L144" s="1">
        <f t="shared" si="43"/>
        <v>700000</v>
      </c>
      <c r="M144" s="25"/>
      <c r="N144" s="31">
        <f>H144</f>
        <v>700000</v>
      </c>
      <c r="O144" s="24"/>
      <c r="P144" s="1"/>
      <c r="Q144" s="1"/>
      <c r="R144" s="1">
        <f>N144</f>
        <v>700000</v>
      </c>
      <c r="S144" s="25"/>
      <c r="T144" s="31"/>
      <c r="U144" s="24"/>
      <c r="V144" s="1"/>
      <c r="W144" s="1"/>
      <c r="X144" s="1"/>
      <c r="Y144" s="25"/>
      <c r="AA144" s="65">
        <f t="shared" si="47"/>
        <v>0</v>
      </c>
      <c r="AB144" s="55">
        <f t="shared" si="48"/>
        <v>0</v>
      </c>
    </row>
    <row r="145" spans="6:28" ht="60" customHeight="1" x14ac:dyDescent="0.35">
      <c r="F145" s="83"/>
      <c r="G145" s="38" t="s">
        <v>61</v>
      </c>
      <c r="H145" s="33">
        <f>SUM(H138:H144)</f>
        <v>2900000</v>
      </c>
      <c r="I145" s="27">
        <f t="shared" ref="I145:X145" si="49">SUM(I138:I144)</f>
        <v>0</v>
      </c>
      <c r="J145" s="2">
        <f t="shared" si="49"/>
        <v>0</v>
      </c>
      <c r="K145" s="2">
        <f t="shared" si="49"/>
        <v>0</v>
      </c>
      <c r="L145" s="2">
        <f t="shared" si="49"/>
        <v>2900000</v>
      </c>
      <c r="M145" s="28">
        <f t="shared" si="49"/>
        <v>0</v>
      </c>
      <c r="N145" s="33">
        <f t="shared" si="49"/>
        <v>2700000</v>
      </c>
      <c r="O145" s="27">
        <f t="shared" si="49"/>
        <v>0</v>
      </c>
      <c r="P145" s="2">
        <f t="shared" si="49"/>
        <v>0</v>
      </c>
      <c r="Q145" s="2">
        <f t="shared" si="49"/>
        <v>0</v>
      </c>
      <c r="R145" s="2">
        <f t="shared" si="49"/>
        <v>2700000</v>
      </c>
      <c r="S145" s="28">
        <f t="shared" si="49"/>
        <v>0</v>
      </c>
      <c r="T145" s="33">
        <f t="shared" si="49"/>
        <v>200000</v>
      </c>
      <c r="U145" s="27">
        <f t="shared" si="49"/>
        <v>0</v>
      </c>
      <c r="V145" s="2">
        <f t="shared" si="49"/>
        <v>0</v>
      </c>
      <c r="W145" s="2">
        <f t="shared" si="49"/>
        <v>0</v>
      </c>
      <c r="X145" s="2">
        <f t="shared" si="49"/>
        <v>200000</v>
      </c>
      <c r="Y145" s="28">
        <f>SUM(Y138:Y143)</f>
        <v>0</v>
      </c>
      <c r="AA145" s="65">
        <f t="shared" si="47"/>
        <v>0</v>
      </c>
      <c r="AB145" s="55">
        <f t="shared" si="48"/>
        <v>0</v>
      </c>
    </row>
    <row r="146" spans="6:28" ht="60" customHeight="1" x14ac:dyDescent="0.35">
      <c r="F146" s="84">
        <v>30500</v>
      </c>
      <c r="G146" s="36" t="s">
        <v>62</v>
      </c>
      <c r="H146" s="31"/>
      <c r="I146" s="24"/>
      <c r="J146" s="1"/>
      <c r="K146" s="1"/>
      <c r="L146" s="1"/>
      <c r="M146" s="25"/>
      <c r="N146" s="31"/>
      <c r="O146" s="24"/>
      <c r="P146" s="1"/>
      <c r="Q146" s="1"/>
      <c r="R146" s="1"/>
      <c r="S146" s="25"/>
      <c r="T146" s="31"/>
      <c r="U146" s="24"/>
      <c r="V146" s="1"/>
      <c r="W146" s="1"/>
      <c r="X146" s="1"/>
      <c r="Y146" s="25"/>
      <c r="AA146" s="65">
        <f t="shared" si="47"/>
        <v>0</v>
      </c>
      <c r="AB146" s="55">
        <f t="shared" si="48"/>
        <v>0</v>
      </c>
    </row>
    <row r="147" spans="6:28" ht="60" customHeight="1" x14ac:dyDescent="0.35">
      <c r="F147" s="84">
        <f>+F146+1</f>
        <v>30501</v>
      </c>
      <c r="G147" s="37" t="s">
        <v>62</v>
      </c>
      <c r="H147" s="31">
        <v>300000</v>
      </c>
      <c r="I147" s="24">
        <f>+H147*0.8</f>
        <v>240000</v>
      </c>
      <c r="J147" s="1"/>
      <c r="K147" s="1"/>
      <c r="L147" s="1">
        <f>+H147*0.2</f>
        <v>60000</v>
      </c>
      <c r="M147" s="25"/>
      <c r="N147" s="31">
        <f>H147</f>
        <v>300000</v>
      </c>
      <c r="O147" s="24">
        <f>+N147*0.8</f>
        <v>240000</v>
      </c>
      <c r="P147" s="1"/>
      <c r="Q147" s="1"/>
      <c r="R147" s="1">
        <f>+N147*0.2</f>
        <v>60000</v>
      </c>
      <c r="S147" s="25"/>
      <c r="T147" s="31">
        <f>H147-N147</f>
        <v>0</v>
      </c>
      <c r="U147" s="24">
        <f>+T147*0.8</f>
        <v>0</v>
      </c>
      <c r="V147" s="1"/>
      <c r="W147" s="1"/>
      <c r="X147" s="1">
        <f>+T147*0.2</f>
        <v>0</v>
      </c>
      <c r="Y147" s="25"/>
      <c r="AA147" s="65">
        <f t="shared" si="47"/>
        <v>0</v>
      </c>
      <c r="AB147" s="55">
        <f t="shared" si="48"/>
        <v>0</v>
      </c>
    </row>
    <row r="148" spans="6:28" ht="60" customHeight="1" x14ac:dyDescent="0.35">
      <c r="F148" s="83"/>
      <c r="G148" s="38" t="s">
        <v>63</v>
      </c>
      <c r="H148" s="33">
        <f t="shared" ref="H148:M148" si="50">SUM(H147)</f>
        <v>300000</v>
      </c>
      <c r="I148" s="27">
        <f t="shared" si="50"/>
        <v>240000</v>
      </c>
      <c r="J148" s="2">
        <f t="shared" si="50"/>
        <v>0</v>
      </c>
      <c r="K148" s="2">
        <f t="shared" si="50"/>
        <v>0</v>
      </c>
      <c r="L148" s="2">
        <f t="shared" si="50"/>
        <v>60000</v>
      </c>
      <c r="M148" s="28">
        <f t="shared" si="50"/>
        <v>0</v>
      </c>
      <c r="N148" s="33">
        <f t="shared" ref="N148:S148" si="51">SUM(N147)</f>
        <v>300000</v>
      </c>
      <c r="O148" s="27">
        <f t="shared" si="51"/>
        <v>240000</v>
      </c>
      <c r="P148" s="2">
        <f t="shared" si="51"/>
        <v>0</v>
      </c>
      <c r="Q148" s="2">
        <f t="shared" si="51"/>
        <v>0</v>
      </c>
      <c r="R148" s="2">
        <f t="shared" si="51"/>
        <v>60000</v>
      </c>
      <c r="S148" s="28">
        <f t="shared" si="51"/>
        <v>0</v>
      </c>
      <c r="T148" s="33">
        <f t="shared" ref="T148:Y148" si="52">SUM(T147)</f>
        <v>0</v>
      </c>
      <c r="U148" s="27">
        <f t="shared" si="52"/>
        <v>0</v>
      </c>
      <c r="V148" s="2">
        <f t="shared" si="52"/>
        <v>0</v>
      </c>
      <c r="W148" s="2">
        <f t="shared" si="52"/>
        <v>0</v>
      </c>
      <c r="X148" s="2">
        <f t="shared" si="52"/>
        <v>0</v>
      </c>
      <c r="Y148" s="28">
        <f t="shared" si="52"/>
        <v>0</v>
      </c>
      <c r="AA148" s="65">
        <f t="shared" si="47"/>
        <v>0</v>
      </c>
      <c r="AB148" s="55">
        <f t="shared" si="48"/>
        <v>0</v>
      </c>
    </row>
    <row r="149" spans="6:28" ht="60" customHeight="1" x14ac:dyDescent="0.35">
      <c r="F149" s="84">
        <v>30600</v>
      </c>
      <c r="G149" s="36" t="s">
        <v>64</v>
      </c>
      <c r="H149" s="31"/>
      <c r="I149" s="24"/>
      <c r="J149" s="1"/>
      <c r="K149" s="1"/>
      <c r="L149" s="1"/>
      <c r="M149" s="25"/>
      <c r="N149" s="31"/>
      <c r="O149" s="24"/>
      <c r="P149" s="1"/>
      <c r="Q149" s="1"/>
      <c r="R149" s="1"/>
      <c r="S149" s="25"/>
      <c r="T149" s="31"/>
      <c r="U149" s="24"/>
      <c r="V149" s="1"/>
      <c r="W149" s="1"/>
      <c r="X149" s="1"/>
      <c r="Y149" s="25"/>
      <c r="AA149" s="65">
        <f t="shared" si="47"/>
        <v>0</v>
      </c>
      <c r="AB149" s="55">
        <f t="shared" si="48"/>
        <v>0</v>
      </c>
    </row>
    <row r="150" spans="6:28" ht="60" customHeight="1" x14ac:dyDescent="0.35">
      <c r="F150" s="84">
        <f>+F149+1</f>
        <v>30601</v>
      </c>
      <c r="G150" s="37" t="s">
        <v>65</v>
      </c>
      <c r="H150" s="31">
        <v>100000</v>
      </c>
      <c r="I150" s="24"/>
      <c r="J150" s="1"/>
      <c r="K150" s="1"/>
      <c r="L150" s="1">
        <f>+H150</f>
        <v>100000</v>
      </c>
      <c r="M150" s="25"/>
      <c r="N150" s="31">
        <v>50000</v>
      </c>
      <c r="O150" s="24">
        <f>N150/2</f>
        <v>25000</v>
      </c>
      <c r="P150" s="1"/>
      <c r="Q150" s="1"/>
      <c r="R150" s="1">
        <f>N150-O150</f>
        <v>25000</v>
      </c>
      <c r="S150" s="25"/>
      <c r="T150" s="31">
        <f>H150-N150</f>
        <v>50000</v>
      </c>
      <c r="U150" s="24">
        <f>T150/2</f>
        <v>25000</v>
      </c>
      <c r="V150" s="1"/>
      <c r="W150" s="1"/>
      <c r="X150" s="1">
        <f>T150-U150</f>
        <v>25000</v>
      </c>
      <c r="Y150" s="25"/>
      <c r="AA150" s="65">
        <f t="shared" si="47"/>
        <v>0</v>
      </c>
      <c r="AB150" s="55">
        <f t="shared" si="48"/>
        <v>0</v>
      </c>
    </row>
    <row r="151" spans="6:28" ht="60" customHeight="1" x14ac:dyDescent="0.35">
      <c r="F151" s="84">
        <f>+F150+1</f>
        <v>30602</v>
      </c>
      <c r="G151" s="37" t="s">
        <v>66</v>
      </c>
      <c r="H151" s="31">
        <v>1800000</v>
      </c>
      <c r="I151" s="24">
        <v>1600000</v>
      </c>
      <c r="J151" s="1"/>
      <c r="K151" s="1"/>
      <c r="L151" s="1">
        <f>+H151-I151</f>
        <v>200000</v>
      </c>
      <c r="M151" s="25"/>
      <c r="N151" s="31">
        <f>H151</f>
        <v>1800000</v>
      </c>
      <c r="O151" s="24">
        <v>1600000</v>
      </c>
      <c r="P151" s="1"/>
      <c r="Q151" s="1"/>
      <c r="R151" s="1">
        <f>+N151-O151</f>
        <v>200000</v>
      </c>
      <c r="S151" s="25"/>
      <c r="T151" s="31">
        <f>H151-N151</f>
        <v>0</v>
      </c>
      <c r="U151" s="24">
        <f>+T151/2</f>
        <v>0</v>
      </c>
      <c r="V151" s="1"/>
      <c r="W151" s="1"/>
      <c r="X151" s="1">
        <f>+T151/2</f>
        <v>0</v>
      </c>
      <c r="Y151" s="25"/>
      <c r="AA151" s="65">
        <f t="shared" si="47"/>
        <v>0</v>
      </c>
      <c r="AB151" s="55">
        <f t="shared" si="48"/>
        <v>0</v>
      </c>
    </row>
    <row r="152" spans="6:28" ht="60" customHeight="1" x14ac:dyDescent="0.35">
      <c r="F152" s="84">
        <f>+F151+1</f>
        <v>30603</v>
      </c>
      <c r="G152" s="37" t="s">
        <v>334</v>
      </c>
      <c r="H152" s="31">
        <v>170000</v>
      </c>
      <c r="I152" s="24"/>
      <c r="J152" s="1"/>
      <c r="K152" s="1"/>
      <c r="L152" s="1">
        <f>+H152</f>
        <v>170000</v>
      </c>
      <c r="M152" s="25"/>
      <c r="N152" s="31">
        <f>H152</f>
        <v>170000</v>
      </c>
      <c r="O152" s="24"/>
      <c r="P152" s="1"/>
      <c r="Q152" s="1"/>
      <c r="R152" s="1">
        <f>+N152</f>
        <v>170000</v>
      </c>
      <c r="S152" s="25"/>
      <c r="T152" s="31">
        <f>H152-N152</f>
        <v>0</v>
      </c>
      <c r="U152" s="24"/>
      <c r="V152" s="1"/>
      <c r="W152" s="1"/>
      <c r="X152" s="1">
        <f>+T152</f>
        <v>0</v>
      </c>
      <c r="Y152" s="25"/>
      <c r="AA152" s="65">
        <f t="shared" si="47"/>
        <v>0</v>
      </c>
      <c r="AB152" s="55">
        <f t="shared" si="48"/>
        <v>0</v>
      </c>
    </row>
    <row r="153" spans="6:28" ht="60" customHeight="1" x14ac:dyDescent="0.35">
      <c r="F153" s="83"/>
      <c r="G153" s="38" t="s">
        <v>67</v>
      </c>
      <c r="H153" s="33">
        <f t="shared" ref="H153:M153" si="53">SUM(H150:H152)</f>
        <v>2070000</v>
      </c>
      <c r="I153" s="27">
        <f t="shared" si="53"/>
        <v>1600000</v>
      </c>
      <c r="J153" s="2">
        <f t="shared" si="53"/>
        <v>0</v>
      </c>
      <c r="K153" s="2">
        <f t="shared" si="53"/>
        <v>0</v>
      </c>
      <c r="L153" s="2">
        <f t="shared" si="53"/>
        <v>470000</v>
      </c>
      <c r="M153" s="28">
        <f t="shared" si="53"/>
        <v>0</v>
      </c>
      <c r="N153" s="33">
        <f t="shared" ref="N153:S153" si="54">SUM(N150:N152)</f>
        <v>2020000</v>
      </c>
      <c r="O153" s="27">
        <f t="shared" si="54"/>
        <v>1625000</v>
      </c>
      <c r="P153" s="2">
        <f t="shared" si="54"/>
        <v>0</v>
      </c>
      <c r="Q153" s="2">
        <f t="shared" si="54"/>
        <v>0</v>
      </c>
      <c r="R153" s="2">
        <f t="shared" si="54"/>
        <v>395000</v>
      </c>
      <c r="S153" s="28">
        <f t="shared" si="54"/>
        <v>0</v>
      </c>
      <c r="T153" s="33">
        <f t="shared" ref="T153:Y153" si="55">SUM(T150:T152)</f>
        <v>50000</v>
      </c>
      <c r="U153" s="27">
        <f t="shared" si="55"/>
        <v>25000</v>
      </c>
      <c r="V153" s="2">
        <f t="shared" si="55"/>
        <v>0</v>
      </c>
      <c r="W153" s="2">
        <f t="shared" si="55"/>
        <v>0</v>
      </c>
      <c r="X153" s="2">
        <f t="shared" si="55"/>
        <v>25000</v>
      </c>
      <c r="Y153" s="28">
        <f t="shared" si="55"/>
        <v>0</v>
      </c>
      <c r="AA153" s="65">
        <f t="shared" si="47"/>
        <v>0</v>
      </c>
      <c r="AB153" s="55">
        <f t="shared" si="48"/>
        <v>0</v>
      </c>
    </row>
    <row r="154" spans="6:28" ht="60" customHeight="1" x14ac:dyDescent="0.35">
      <c r="F154" s="84">
        <v>30700</v>
      </c>
      <c r="G154" s="36" t="s">
        <v>68</v>
      </c>
      <c r="H154" s="31"/>
      <c r="I154" s="24"/>
      <c r="J154" s="1"/>
      <c r="K154" s="1"/>
      <c r="L154" s="1"/>
      <c r="M154" s="25"/>
      <c r="N154" s="31"/>
      <c r="O154" s="24"/>
      <c r="P154" s="1"/>
      <c r="Q154" s="1"/>
      <c r="R154" s="1"/>
      <c r="S154" s="25"/>
      <c r="T154" s="31"/>
      <c r="U154" s="24"/>
      <c r="V154" s="1"/>
      <c r="W154" s="1"/>
      <c r="X154" s="1"/>
      <c r="Y154" s="25"/>
      <c r="AA154" s="65">
        <f t="shared" si="47"/>
        <v>0</v>
      </c>
      <c r="AB154" s="55">
        <f t="shared" si="48"/>
        <v>0</v>
      </c>
    </row>
    <row r="155" spans="6:28" ht="60" customHeight="1" x14ac:dyDescent="0.35">
      <c r="F155" s="84">
        <f>F154+1</f>
        <v>30701</v>
      </c>
      <c r="G155" s="37" t="s">
        <v>69</v>
      </c>
      <c r="H155" s="31">
        <v>3200000</v>
      </c>
      <c r="I155" s="24">
        <f>+H155</f>
        <v>3200000</v>
      </c>
      <c r="J155" s="1"/>
      <c r="K155" s="1"/>
      <c r="L155" s="1"/>
      <c r="M155" s="25"/>
      <c r="N155" s="31">
        <f>H155</f>
        <v>3200000</v>
      </c>
      <c r="O155" s="24">
        <f>+N155</f>
        <v>3200000</v>
      </c>
      <c r="P155" s="1"/>
      <c r="Q155" s="1"/>
      <c r="R155" s="1"/>
      <c r="S155" s="25"/>
      <c r="T155" s="31">
        <f>H155-N155</f>
        <v>0</v>
      </c>
      <c r="U155" s="24">
        <f>+T155</f>
        <v>0</v>
      </c>
      <c r="V155" s="1"/>
      <c r="W155" s="1"/>
      <c r="X155" s="1"/>
      <c r="Y155" s="25"/>
      <c r="AA155" s="65">
        <f t="shared" si="47"/>
        <v>0</v>
      </c>
      <c r="AB155" s="55">
        <f t="shared" si="48"/>
        <v>0</v>
      </c>
    </row>
    <row r="156" spans="6:28" ht="60" customHeight="1" x14ac:dyDescent="0.35">
      <c r="F156" s="84">
        <f>F155+1</f>
        <v>30702</v>
      </c>
      <c r="G156" s="37" t="s">
        <v>70</v>
      </c>
      <c r="H156" s="31">
        <v>700000</v>
      </c>
      <c r="I156" s="24"/>
      <c r="J156" s="1"/>
      <c r="K156" s="1"/>
      <c r="L156" s="1">
        <f>+H156</f>
        <v>700000</v>
      </c>
      <c r="M156" s="25"/>
      <c r="N156" s="31">
        <v>0</v>
      </c>
      <c r="O156" s="24"/>
      <c r="P156" s="1"/>
      <c r="Q156" s="1"/>
      <c r="R156" s="1">
        <f>+N156</f>
        <v>0</v>
      </c>
      <c r="S156" s="25"/>
      <c r="T156" s="31">
        <f>H156-N156</f>
        <v>700000</v>
      </c>
      <c r="U156" s="24"/>
      <c r="V156" s="1"/>
      <c r="W156" s="1"/>
      <c r="X156" s="1">
        <f>+T156</f>
        <v>700000</v>
      </c>
      <c r="Y156" s="25"/>
      <c r="AA156" s="65">
        <f t="shared" si="47"/>
        <v>0</v>
      </c>
      <c r="AB156" s="55">
        <f t="shared" si="48"/>
        <v>0</v>
      </c>
    </row>
    <row r="157" spans="6:28" ht="60" customHeight="1" x14ac:dyDescent="0.35">
      <c r="F157" s="84">
        <f>F156+1</f>
        <v>30703</v>
      </c>
      <c r="G157" s="37" t="s">
        <v>299</v>
      </c>
      <c r="H157" s="31">
        <v>110000</v>
      </c>
      <c r="I157" s="24">
        <v>27000</v>
      </c>
      <c r="J157" s="1"/>
      <c r="K157" s="1"/>
      <c r="L157" s="1">
        <f>+H157-I157</f>
        <v>83000</v>
      </c>
      <c r="M157" s="25"/>
      <c r="N157" s="31">
        <v>0</v>
      </c>
      <c r="O157" s="24"/>
      <c r="P157" s="1"/>
      <c r="Q157" s="1"/>
      <c r="R157" s="1">
        <f>+N157-O157</f>
        <v>0</v>
      </c>
      <c r="S157" s="25"/>
      <c r="T157" s="31">
        <f>H157-N157</f>
        <v>110000</v>
      </c>
      <c r="U157" s="24">
        <v>27000</v>
      </c>
      <c r="V157" s="1"/>
      <c r="W157" s="1"/>
      <c r="X157" s="1">
        <f>+T157-U157</f>
        <v>83000</v>
      </c>
      <c r="Y157" s="25"/>
      <c r="AA157" s="65">
        <f t="shared" si="47"/>
        <v>0</v>
      </c>
      <c r="AB157" s="55">
        <f t="shared" si="48"/>
        <v>0</v>
      </c>
    </row>
    <row r="158" spans="6:28" ht="60" customHeight="1" x14ac:dyDescent="0.35">
      <c r="F158" s="84">
        <f>F157+1</f>
        <v>30704</v>
      </c>
      <c r="G158" s="37" t="s">
        <v>300</v>
      </c>
      <c r="H158" s="31">
        <v>500000</v>
      </c>
      <c r="I158" s="24"/>
      <c r="J158" s="1"/>
      <c r="K158" s="1"/>
      <c r="L158" s="1">
        <f>+H158</f>
        <v>500000</v>
      </c>
      <c r="M158" s="25"/>
      <c r="N158" s="31">
        <v>500000</v>
      </c>
      <c r="O158" s="24"/>
      <c r="P158" s="1"/>
      <c r="Q158" s="1"/>
      <c r="R158" s="1">
        <f>+N158</f>
        <v>500000</v>
      </c>
      <c r="S158" s="25"/>
      <c r="T158" s="31">
        <f>H158-N158</f>
        <v>0</v>
      </c>
      <c r="U158" s="24"/>
      <c r="V158" s="1"/>
      <c r="W158" s="1"/>
      <c r="X158" s="1">
        <f>+T158</f>
        <v>0</v>
      </c>
      <c r="Y158" s="25"/>
      <c r="AA158" s="65">
        <f t="shared" si="47"/>
        <v>0</v>
      </c>
      <c r="AB158" s="55">
        <f t="shared" si="48"/>
        <v>0</v>
      </c>
    </row>
    <row r="159" spans="6:28" ht="60" customHeight="1" x14ac:dyDescent="0.35">
      <c r="F159" s="84">
        <f>F158+1</f>
        <v>30705</v>
      </c>
      <c r="G159" s="37" t="s">
        <v>71</v>
      </c>
      <c r="H159" s="31">
        <v>50000</v>
      </c>
      <c r="I159" s="24"/>
      <c r="J159" s="1"/>
      <c r="K159" s="1"/>
      <c r="L159" s="1">
        <f>+H159</f>
        <v>50000</v>
      </c>
      <c r="M159" s="25"/>
      <c r="N159" s="31">
        <v>0</v>
      </c>
      <c r="O159" s="24"/>
      <c r="P159" s="1"/>
      <c r="Q159" s="1"/>
      <c r="R159" s="1">
        <f>+N159</f>
        <v>0</v>
      </c>
      <c r="S159" s="25"/>
      <c r="T159" s="31">
        <f>H159-N159</f>
        <v>50000</v>
      </c>
      <c r="U159" s="24"/>
      <c r="V159" s="1"/>
      <c r="W159" s="1"/>
      <c r="X159" s="1">
        <f>+T159</f>
        <v>50000</v>
      </c>
      <c r="Y159" s="25"/>
      <c r="AA159" s="65">
        <f t="shared" si="47"/>
        <v>0</v>
      </c>
      <c r="AB159" s="55">
        <f t="shared" si="48"/>
        <v>0</v>
      </c>
    </row>
    <row r="160" spans="6:28" ht="60" customHeight="1" x14ac:dyDescent="0.35">
      <c r="F160" s="83"/>
      <c r="G160" s="38" t="s">
        <v>72</v>
      </c>
      <c r="H160" s="33">
        <f t="shared" ref="H160:M160" si="56">SUM(H155:H159)</f>
        <v>4560000</v>
      </c>
      <c r="I160" s="27">
        <f t="shared" si="56"/>
        <v>3227000</v>
      </c>
      <c r="J160" s="2">
        <f t="shared" si="56"/>
        <v>0</v>
      </c>
      <c r="K160" s="2">
        <f t="shared" si="56"/>
        <v>0</v>
      </c>
      <c r="L160" s="2">
        <f t="shared" si="56"/>
        <v>1333000</v>
      </c>
      <c r="M160" s="28">
        <f t="shared" si="56"/>
        <v>0</v>
      </c>
      <c r="N160" s="33">
        <f t="shared" ref="N160:S160" si="57">SUM(N155:N159)</f>
        <v>3700000</v>
      </c>
      <c r="O160" s="27">
        <f t="shared" si="57"/>
        <v>3200000</v>
      </c>
      <c r="P160" s="2">
        <f t="shared" si="57"/>
        <v>0</v>
      </c>
      <c r="Q160" s="2">
        <f t="shared" si="57"/>
        <v>0</v>
      </c>
      <c r="R160" s="2">
        <f t="shared" si="57"/>
        <v>500000</v>
      </c>
      <c r="S160" s="28">
        <f t="shared" si="57"/>
        <v>0</v>
      </c>
      <c r="T160" s="33">
        <f t="shared" ref="T160:Y160" si="58">SUM(T155:T159)</f>
        <v>860000</v>
      </c>
      <c r="U160" s="27">
        <f t="shared" si="58"/>
        <v>27000</v>
      </c>
      <c r="V160" s="2">
        <f t="shared" si="58"/>
        <v>0</v>
      </c>
      <c r="W160" s="2">
        <f t="shared" si="58"/>
        <v>0</v>
      </c>
      <c r="X160" s="2">
        <f t="shared" si="58"/>
        <v>833000</v>
      </c>
      <c r="Y160" s="28">
        <f t="shared" si="58"/>
        <v>0</v>
      </c>
      <c r="AA160" s="65">
        <f t="shared" si="47"/>
        <v>0</v>
      </c>
      <c r="AB160" s="55">
        <f t="shared" si="48"/>
        <v>0</v>
      </c>
    </row>
    <row r="161" spans="6:28" ht="60" customHeight="1" x14ac:dyDescent="0.35">
      <c r="F161" s="83"/>
      <c r="G161" s="38" t="s">
        <v>73</v>
      </c>
      <c r="H161" s="33">
        <f t="shared" ref="H161:Y161" si="59">H160+H153+H148+H145+H136+H126+H111</f>
        <v>37700000</v>
      </c>
      <c r="I161" s="27">
        <f t="shared" si="59"/>
        <v>6567000</v>
      </c>
      <c r="J161" s="2">
        <f t="shared" si="59"/>
        <v>0</v>
      </c>
      <c r="K161" s="2">
        <f t="shared" si="59"/>
        <v>0</v>
      </c>
      <c r="L161" s="2">
        <f t="shared" si="59"/>
        <v>31133000</v>
      </c>
      <c r="M161" s="28">
        <f t="shared" si="59"/>
        <v>0</v>
      </c>
      <c r="N161" s="33">
        <f t="shared" si="59"/>
        <v>25690000</v>
      </c>
      <c r="O161" s="27">
        <f t="shared" si="59"/>
        <v>5665000</v>
      </c>
      <c r="P161" s="2">
        <f t="shared" si="59"/>
        <v>0</v>
      </c>
      <c r="Q161" s="2">
        <f t="shared" si="59"/>
        <v>0</v>
      </c>
      <c r="R161" s="2">
        <f t="shared" si="59"/>
        <v>20025000</v>
      </c>
      <c r="S161" s="28">
        <f t="shared" si="59"/>
        <v>0</v>
      </c>
      <c r="T161" s="33">
        <f t="shared" si="59"/>
        <v>12010000</v>
      </c>
      <c r="U161" s="27">
        <f t="shared" si="59"/>
        <v>952000</v>
      </c>
      <c r="V161" s="2">
        <f t="shared" si="59"/>
        <v>0</v>
      </c>
      <c r="W161" s="2">
        <f t="shared" si="59"/>
        <v>0</v>
      </c>
      <c r="X161" s="2">
        <f t="shared" si="59"/>
        <v>11058000</v>
      </c>
      <c r="Y161" s="28">
        <f t="shared" si="59"/>
        <v>2000000</v>
      </c>
      <c r="AA161" s="65">
        <f t="shared" si="47"/>
        <v>0</v>
      </c>
      <c r="AB161" s="55">
        <f t="shared" si="48"/>
        <v>0</v>
      </c>
    </row>
    <row r="162" spans="6:28" ht="60" customHeight="1" x14ac:dyDescent="0.35">
      <c r="F162" s="84">
        <v>30800</v>
      </c>
      <c r="G162" s="36" t="s">
        <v>396</v>
      </c>
      <c r="H162" s="33"/>
      <c r="I162" s="27"/>
      <c r="J162" s="2"/>
      <c r="K162" s="2"/>
      <c r="L162" s="2"/>
      <c r="M162" s="28"/>
      <c r="N162" s="33"/>
      <c r="O162" s="27"/>
      <c r="P162" s="2"/>
      <c r="Q162" s="2"/>
      <c r="R162" s="2"/>
      <c r="S162" s="28"/>
      <c r="T162" s="33"/>
      <c r="U162" s="27"/>
      <c r="V162" s="2"/>
      <c r="W162" s="2"/>
      <c r="X162" s="2"/>
      <c r="Y162" s="28"/>
      <c r="AA162" s="65">
        <f t="shared" si="47"/>
        <v>0</v>
      </c>
      <c r="AB162" s="55">
        <f t="shared" si="48"/>
        <v>0</v>
      </c>
    </row>
    <row r="163" spans="6:28" ht="60" customHeight="1" x14ac:dyDescent="0.35">
      <c r="F163" s="84">
        <f>F162+1</f>
        <v>30801</v>
      </c>
      <c r="G163" s="37" t="s">
        <v>37</v>
      </c>
      <c r="H163" s="31">
        <v>250000</v>
      </c>
      <c r="I163" s="24"/>
      <c r="J163" s="1"/>
      <c r="K163" s="1"/>
      <c r="L163" s="1">
        <f t="shared" ref="L163:L168" si="60">+H163</f>
        <v>250000</v>
      </c>
      <c r="M163" s="25"/>
      <c r="N163" s="31">
        <f>H163</f>
        <v>250000</v>
      </c>
      <c r="O163" s="24"/>
      <c r="P163" s="1"/>
      <c r="Q163" s="1"/>
      <c r="R163" s="1">
        <f>+N163</f>
        <v>250000</v>
      </c>
      <c r="S163" s="25"/>
      <c r="T163" s="31">
        <f>H163-N163</f>
        <v>0</v>
      </c>
      <c r="U163" s="24"/>
      <c r="V163" s="1"/>
      <c r="W163" s="1"/>
      <c r="X163" s="1"/>
      <c r="Y163" s="25"/>
      <c r="AA163" s="65">
        <f t="shared" si="47"/>
        <v>0</v>
      </c>
      <c r="AB163" s="55">
        <f t="shared" si="48"/>
        <v>0</v>
      </c>
    </row>
    <row r="164" spans="6:28" ht="60" customHeight="1" x14ac:dyDescent="0.35">
      <c r="F164" s="84">
        <f t="shared" ref="F164:F178" si="61">F163+1</f>
        <v>30802</v>
      </c>
      <c r="G164" s="37" t="s">
        <v>324</v>
      </c>
      <c r="H164" s="31">
        <v>300000</v>
      </c>
      <c r="I164" s="24"/>
      <c r="J164" s="1"/>
      <c r="K164" s="1"/>
      <c r="L164" s="1">
        <f t="shared" si="60"/>
        <v>300000</v>
      </c>
      <c r="M164" s="25"/>
      <c r="N164" s="31">
        <f t="shared" ref="N164:N174" si="62">H164</f>
        <v>300000</v>
      </c>
      <c r="O164" s="24"/>
      <c r="P164" s="1"/>
      <c r="Q164" s="1"/>
      <c r="R164" s="1">
        <f>+N164</f>
        <v>300000</v>
      </c>
      <c r="S164" s="25"/>
      <c r="T164" s="31">
        <f t="shared" ref="T164:T177" si="63">H164-N164</f>
        <v>0</v>
      </c>
      <c r="U164" s="24"/>
      <c r="V164" s="1"/>
      <c r="W164" s="1"/>
      <c r="X164" s="1"/>
      <c r="Y164" s="25"/>
      <c r="AA164" s="65">
        <f t="shared" si="47"/>
        <v>0</v>
      </c>
      <c r="AB164" s="55">
        <f t="shared" si="48"/>
        <v>0</v>
      </c>
    </row>
    <row r="165" spans="6:28" ht="76.5" x14ac:dyDescent="0.35">
      <c r="F165" s="84">
        <f t="shared" si="61"/>
        <v>30803</v>
      </c>
      <c r="G165" s="37" t="s">
        <v>52</v>
      </c>
      <c r="H165" s="31">
        <v>1000000</v>
      </c>
      <c r="I165" s="24"/>
      <c r="J165" s="1"/>
      <c r="K165" s="1"/>
      <c r="L165" s="1">
        <f t="shared" si="60"/>
        <v>1000000</v>
      </c>
      <c r="M165" s="1"/>
      <c r="N165" s="31">
        <f t="shared" si="62"/>
        <v>1000000</v>
      </c>
      <c r="O165" s="24"/>
      <c r="P165" s="1"/>
      <c r="Q165" s="1"/>
      <c r="R165" s="1">
        <f>N165</f>
        <v>1000000</v>
      </c>
      <c r="S165" s="1"/>
      <c r="T165" s="31">
        <f t="shared" si="63"/>
        <v>0</v>
      </c>
      <c r="U165" s="24"/>
      <c r="V165" s="1"/>
      <c r="W165" s="1"/>
      <c r="X165" s="1"/>
      <c r="Y165" s="25"/>
      <c r="AA165" s="65">
        <f t="shared" si="47"/>
        <v>0</v>
      </c>
      <c r="AB165" s="55">
        <f t="shared" si="48"/>
        <v>0</v>
      </c>
    </row>
    <row r="166" spans="6:28" ht="60" customHeight="1" x14ac:dyDescent="0.35">
      <c r="F166" s="84">
        <f t="shared" si="61"/>
        <v>30804</v>
      </c>
      <c r="G166" s="37" t="s">
        <v>249</v>
      </c>
      <c r="H166" s="31">
        <v>500000</v>
      </c>
      <c r="I166" s="24"/>
      <c r="J166" s="1"/>
      <c r="K166" s="1"/>
      <c r="L166" s="1">
        <f t="shared" si="60"/>
        <v>500000</v>
      </c>
      <c r="M166" s="25"/>
      <c r="N166" s="31">
        <v>250000</v>
      </c>
      <c r="O166" s="24"/>
      <c r="P166" s="1"/>
      <c r="Q166" s="1"/>
      <c r="R166" s="1">
        <f>+N166</f>
        <v>250000</v>
      </c>
      <c r="S166" s="25"/>
      <c r="T166" s="31">
        <f t="shared" si="63"/>
        <v>250000</v>
      </c>
      <c r="U166" s="24"/>
      <c r="V166" s="1"/>
      <c r="W166" s="1"/>
      <c r="X166" s="1">
        <f>T166</f>
        <v>250000</v>
      </c>
      <c r="Y166" s="25"/>
      <c r="AA166" s="65">
        <f t="shared" si="47"/>
        <v>0</v>
      </c>
      <c r="AB166" s="55">
        <f t="shared" si="48"/>
        <v>0</v>
      </c>
    </row>
    <row r="167" spans="6:28" ht="60" customHeight="1" x14ac:dyDescent="0.35">
      <c r="F167" s="84">
        <f t="shared" si="61"/>
        <v>30805</v>
      </c>
      <c r="G167" s="37" t="s">
        <v>53</v>
      </c>
      <c r="H167" s="31">
        <v>1000000</v>
      </c>
      <c r="I167" s="24"/>
      <c r="J167" s="1"/>
      <c r="K167" s="1"/>
      <c r="L167" s="1">
        <f t="shared" si="60"/>
        <v>1000000</v>
      </c>
      <c r="M167" s="25"/>
      <c r="N167" s="31">
        <f t="shared" si="62"/>
        <v>1000000</v>
      </c>
      <c r="O167" s="24"/>
      <c r="P167" s="1"/>
      <c r="Q167" s="1"/>
      <c r="R167" s="1">
        <f>+N167</f>
        <v>1000000</v>
      </c>
      <c r="S167" s="25"/>
      <c r="T167" s="31">
        <f t="shared" si="63"/>
        <v>0</v>
      </c>
      <c r="U167" s="24"/>
      <c r="V167" s="1"/>
      <c r="W167" s="1"/>
      <c r="X167" s="1"/>
      <c r="Y167" s="25"/>
      <c r="AA167" s="65">
        <f t="shared" si="47"/>
        <v>0</v>
      </c>
      <c r="AB167" s="55">
        <f t="shared" si="48"/>
        <v>0</v>
      </c>
    </row>
    <row r="168" spans="6:28" ht="60" customHeight="1" x14ac:dyDescent="0.35">
      <c r="F168" s="84">
        <f t="shared" si="61"/>
        <v>30806</v>
      </c>
      <c r="G168" s="37" t="s">
        <v>54</v>
      </c>
      <c r="H168" s="31">
        <v>100000</v>
      </c>
      <c r="I168" s="24"/>
      <c r="J168" s="1"/>
      <c r="K168" s="1"/>
      <c r="L168" s="1">
        <f t="shared" si="60"/>
        <v>100000</v>
      </c>
      <c r="M168" s="25"/>
      <c r="N168" s="31">
        <v>0</v>
      </c>
      <c r="O168" s="24"/>
      <c r="P168" s="1"/>
      <c r="Q168" s="1"/>
      <c r="R168" s="1">
        <f>+N168</f>
        <v>0</v>
      </c>
      <c r="S168" s="25"/>
      <c r="T168" s="31">
        <f t="shared" si="63"/>
        <v>100000</v>
      </c>
      <c r="U168" s="24"/>
      <c r="V168" s="1"/>
      <c r="W168" s="1"/>
      <c r="X168" s="1">
        <f>T168</f>
        <v>100000</v>
      </c>
      <c r="Y168" s="25"/>
      <c r="AA168" s="65">
        <f t="shared" si="47"/>
        <v>0</v>
      </c>
      <c r="AB168" s="55">
        <f t="shared" si="48"/>
        <v>0</v>
      </c>
    </row>
    <row r="169" spans="6:28" ht="60" customHeight="1" x14ac:dyDescent="0.35">
      <c r="F169" s="84">
        <f t="shared" si="61"/>
        <v>30807</v>
      </c>
      <c r="G169" s="37" t="s">
        <v>233</v>
      </c>
      <c r="H169" s="31">
        <v>250000</v>
      </c>
      <c r="I169" s="24">
        <f>+H169</f>
        <v>250000</v>
      </c>
      <c r="J169" s="1"/>
      <c r="K169" s="1"/>
      <c r="L169" s="1"/>
      <c r="M169" s="25"/>
      <c r="N169" s="31">
        <f t="shared" si="62"/>
        <v>250000</v>
      </c>
      <c r="O169" s="24">
        <f>+N169</f>
        <v>250000</v>
      </c>
      <c r="P169" s="1"/>
      <c r="Q169" s="1"/>
      <c r="R169" s="1"/>
      <c r="S169" s="25"/>
      <c r="T169" s="31">
        <f t="shared" si="63"/>
        <v>0</v>
      </c>
      <c r="U169" s="24"/>
      <c r="V169" s="1"/>
      <c r="W169" s="1"/>
      <c r="X169" s="1"/>
      <c r="Y169" s="25"/>
      <c r="AA169" s="65">
        <f t="shared" si="47"/>
        <v>0</v>
      </c>
      <c r="AB169" s="55">
        <f t="shared" si="48"/>
        <v>0</v>
      </c>
    </row>
    <row r="170" spans="6:28" ht="60" customHeight="1" x14ac:dyDescent="0.35">
      <c r="F170" s="84">
        <f t="shared" si="61"/>
        <v>30808</v>
      </c>
      <c r="G170" s="37" t="s">
        <v>331</v>
      </c>
      <c r="H170" s="31">
        <v>2400000</v>
      </c>
      <c r="I170" s="24">
        <f>+H170</f>
        <v>2400000</v>
      </c>
      <c r="J170" s="1"/>
      <c r="K170" s="1"/>
      <c r="L170" s="1"/>
      <c r="M170" s="25"/>
      <c r="N170" s="31">
        <f t="shared" si="62"/>
        <v>2400000</v>
      </c>
      <c r="O170" s="24">
        <f>+N170</f>
        <v>2400000</v>
      </c>
      <c r="P170" s="1"/>
      <c r="Q170" s="1"/>
      <c r="R170" s="1"/>
      <c r="S170" s="25"/>
      <c r="T170" s="31">
        <f t="shared" si="63"/>
        <v>0</v>
      </c>
      <c r="U170" s="24"/>
      <c r="V170" s="1"/>
      <c r="W170" s="1"/>
      <c r="X170" s="1"/>
      <c r="Y170" s="25"/>
      <c r="AA170" s="65">
        <f t="shared" si="47"/>
        <v>0</v>
      </c>
      <c r="AB170" s="55">
        <f t="shared" si="48"/>
        <v>0</v>
      </c>
    </row>
    <row r="171" spans="6:28" ht="60" customHeight="1" x14ac:dyDescent="0.35">
      <c r="F171" s="84">
        <f t="shared" si="61"/>
        <v>30809</v>
      </c>
      <c r="G171" s="37" t="s">
        <v>224</v>
      </c>
      <c r="H171" s="31">
        <v>250000</v>
      </c>
      <c r="I171" s="24"/>
      <c r="J171" s="1"/>
      <c r="K171" s="1"/>
      <c r="L171" s="1">
        <f t="shared" ref="L171:L178" si="64">+H171</f>
        <v>250000</v>
      </c>
      <c r="M171" s="25"/>
      <c r="N171" s="31">
        <f t="shared" si="62"/>
        <v>250000</v>
      </c>
      <c r="O171" s="24"/>
      <c r="P171" s="1"/>
      <c r="Q171" s="1"/>
      <c r="R171" s="1">
        <f t="shared" ref="R171:R177" si="65">+N171</f>
        <v>250000</v>
      </c>
      <c r="S171" s="25"/>
      <c r="T171" s="31">
        <f t="shared" si="63"/>
        <v>0</v>
      </c>
      <c r="U171" s="24"/>
      <c r="V171" s="1"/>
      <c r="W171" s="1"/>
      <c r="X171" s="1"/>
      <c r="Y171" s="25"/>
      <c r="AA171" s="65">
        <f t="shared" si="47"/>
        <v>0</v>
      </c>
      <c r="AB171" s="55">
        <f t="shared" si="48"/>
        <v>0</v>
      </c>
    </row>
    <row r="172" spans="6:28" ht="60" customHeight="1" x14ac:dyDescent="0.35">
      <c r="F172" s="84">
        <f t="shared" si="61"/>
        <v>30810</v>
      </c>
      <c r="G172" s="37" t="s">
        <v>388</v>
      </c>
      <c r="H172" s="31">
        <v>200000</v>
      </c>
      <c r="I172" s="24"/>
      <c r="J172" s="1"/>
      <c r="K172" s="1"/>
      <c r="L172" s="1">
        <f t="shared" si="64"/>
        <v>200000</v>
      </c>
      <c r="M172" s="25"/>
      <c r="N172" s="31">
        <v>0</v>
      </c>
      <c r="O172" s="24"/>
      <c r="P172" s="1"/>
      <c r="Q172" s="1"/>
      <c r="R172" s="1">
        <f t="shared" si="65"/>
        <v>0</v>
      </c>
      <c r="S172" s="25"/>
      <c r="T172" s="31">
        <f t="shared" si="63"/>
        <v>200000</v>
      </c>
      <c r="U172" s="24"/>
      <c r="V172" s="1"/>
      <c r="W172" s="1"/>
      <c r="X172" s="1">
        <f>T172</f>
        <v>200000</v>
      </c>
      <c r="Y172" s="25"/>
      <c r="AA172" s="65">
        <f t="shared" si="47"/>
        <v>0</v>
      </c>
      <c r="AB172" s="55">
        <f t="shared" si="48"/>
        <v>0</v>
      </c>
    </row>
    <row r="173" spans="6:28" ht="60" customHeight="1" x14ac:dyDescent="0.35">
      <c r="F173" s="84">
        <f t="shared" si="61"/>
        <v>30811</v>
      </c>
      <c r="G173" s="37" t="s">
        <v>389</v>
      </c>
      <c r="H173" s="31">
        <v>200000</v>
      </c>
      <c r="I173" s="24"/>
      <c r="J173" s="1"/>
      <c r="K173" s="1"/>
      <c r="L173" s="1">
        <f t="shared" si="64"/>
        <v>200000</v>
      </c>
      <c r="M173" s="25"/>
      <c r="N173" s="31">
        <v>0</v>
      </c>
      <c r="O173" s="24"/>
      <c r="P173" s="1"/>
      <c r="Q173" s="1"/>
      <c r="R173" s="1">
        <f t="shared" si="65"/>
        <v>0</v>
      </c>
      <c r="S173" s="25"/>
      <c r="T173" s="31">
        <f t="shared" si="63"/>
        <v>200000</v>
      </c>
      <c r="U173" s="24"/>
      <c r="V173" s="1"/>
      <c r="W173" s="1"/>
      <c r="X173" s="1">
        <f>T173</f>
        <v>200000</v>
      </c>
      <c r="Y173" s="25"/>
      <c r="AA173" s="65">
        <f t="shared" si="47"/>
        <v>0</v>
      </c>
      <c r="AB173" s="55">
        <f t="shared" si="48"/>
        <v>0</v>
      </c>
    </row>
    <row r="174" spans="6:28" ht="60" customHeight="1" x14ac:dyDescent="0.35">
      <c r="F174" s="84">
        <f t="shared" si="61"/>
        <v>30812</v>
      </c>
      <c r="G174" s="37" t="s">
        <v>390</v>
      </c>
      <c r="H174" s="31">
        <v>300000</v>
      </c>
      <c r="I174" s="24"/>
      <c r="J174" s="1"/>
      <c r="K174" s="1"/>
      <c r="L174" s="1">
        <f t="shared" si="64"/>
        <v>300000</v>
      </c>
      <c r="M174" s="25"/>
      <c r="N174" s="31">
        <f t="shared" si="62"/>
        <v>300000</v>
      </c>
      <c r="O174" s="24"/>
      <c r="P174" s="1"/>
      <c r="Q174" s="1"/>
      <c r="R174" s="1">
        <f t="shared" si="65"/>
        <v>300000</v>
      </c>
      <c r="S174" s="25"/>
      <c r="T174" s="31">
        <f t="shared" si="63"/>
        <v>0</v>
      </c>
      <c r="U174" s="24"/>
      <c r="V174" s="1"/>
      <c r="W174" s="1"/>
      <c r="X174" s="1"/>
      <c r="Y174" s="25"/>
      <c r="AA174" s="65">
        <f t="shared" si="47"/>
        <v>0</v>
      </c>
      <c r="AB174" s="55">
        <f t="shared" si="48"/>
        <v>0</v>
      </c>
    </row>
    <row r="175" spans="6:28" ht="60" customHeight="1" x14ac:dyDescent="0.35">
      <c r="F175" s="84">
        <f t="shared" si="61"/>
        <v>30813</v>
      </c>
      <c r="G175" s="37" t="s">
        <v>391</v>
      </c>
      <c r="H175" s="31">
        <v>2000000</v>
      </c>
      <c r="I175" s="24"/>
      <c r="J175" s="1"/>
      <c r="K175" s="1"/>
      <c r="L175" s="1">
        <f t="shared" si="64"/>
        <v>2000000</v>
      </c>
      <c r="M175" s="25"/>
      <c r="N175" s="31">
        <v>0</v>
      </c>
      <c r="O175" s="24"/>
      <c r="P175" s="1"/>
      <c r="Q175" s="1"/>
      <c r="R175" s="1">
        <f t="shared" si="65"/>
        <v>0</v>
      </c>
      <c r="S175" s="25"/>
      <c r="T175" s="31">
        <f t="shared" si="63"/>
        <v>2000000</v>
      </c>
      <c r="U175" s="24"/>
      <c r="V175" s="1"/>
      <c r="W175" s="1"/>
      <c r="X175" s="1">
        <f>T175</f>
        <v>2000000</v>
      </c>
      <c r="Y175" s="25"/>
      <c r="AA175" s="65">
        <f t="shared" si="47"/>
        <v>0</v>
      </c>
      <c r="AB175" s="55">
        <f t="shared" si="48"/>
        <v>0</v>
      </c>
    </row>
    <row r="176" spans="6:28" ht="60" customHeight="1" x14ac:dyDescent="0.35">
      <c r="F176" s="84">
        <f t="shared" si="61"/>
        <v>30814</v>
      </c>
      <c r="G176" s="37" t="s">
        <v>392</v>
      </c>
      <c r="H176" s="31">
        <v>100000</v>
      </c>
      <c r="I176" s="24"/>
      <c r="J176" s="1"/>
      <c r="K176" s="1"/>
      <c r="L176" s="1">
        <f t="shared" si="64"/>
        <v>100000</v>
      </c>
      <c r="M176" s="25"/>
      <c r="N176" s="31">
        <v>0</v>
      </c>
      <c r="O176" s="24"/>
      <c r="P176" s="1"/>
      <c r="Q176" s="1"/>
      <c r="R176" s="1">
        <f t="shared" si="65"/>
        <v>0</v>
      </c>
      <c r="S176" s="25"/>
      <c r="T176" s="31">
        <f t="shared" si="63"/>
        <v>100000</v>
      </c>
      <c r="U176" s="24"/>
      <c r="V176" s="1"/>
      <c r="W176" s="1"/>
      <c r="X176" s="1">
        <f>T176</f>
        <v>100000</v>
      </c>
      <c r="Y176" s="25"/>
      <c r="AA176" s="65">
        <f t="shared" si="47"/>
        <v>0</v>
      </c>
      <c r="AB176" s="55">
        <f t="shared" si="48"/>
        <v>0</v>
      </c>
    </row>
    <row r="177" spans="6:28" ht="60" customHeight="1" x14ac:dyDescent="0.35">
      <c r="F177" s="84">
        <f t="shared" si="61"/>
        <v>30815</v>
      </c>
      <c r="G177" s="37" t="s">
        <v>393</v>
      </c>
      <c r="H177" s="31">
        <v>200000</v>
      </c>
      <c r="I177" s="24"/>
      <c r="J177" s="1"/>
      <c r="K177" s="1"/>
      <c r="L177" s="1">
        <f t="shared" si="64"/>
        <v>200000</v>
      </c>
      <c r="M177" s="25"/>
      <c r="N177" s="31">
        <v>0</v>
      </c>
      <c r="O177" s="24"/>
      <c r="P177" s="1"/>
      <c r="Q177" s="1"/>
      <c r="R177" s="1">
        <f t="shared" si="65"/>
        <v>0</v>
      </c>
      <c r="S177" s="25"/>
      <c r="T177" s="31">
        <f t="shared" si="63"/>
        <v>200000</v>
      </c>
      <c r="U177" s="24"/>
      <c r="V177" s="1"/>
      <c r="W177" s="1"/>
      <c r="X177" s="1">
        <f>T177</f>
        <v>200000</v>
      </c>
      <c r="Y177" s="25"/>
      <c r="AA177" s="65">
        <f t="shared" si="47"/>
        <v>0</v>
      </c>
      <c r="AB177" s="55">
        <f t="shared" si="48"/>
        <v>0</v>
      </c>
    </row>
    <row r="178" spans="6:28" ht="60" customHeight="1" x14ac:dyDescent="0.35">
      <c r="F178" s="84">
        <f t="shared" si="61"/>
        <v>30816</v>
      </c>
      <c r="G178" s="37" t="s">
        <v>521</v>
      </c>
      <c r="H178" s="31">
        <v>2500000</v>
      </c>
      <c r="I178" s="24"/>
      <c r="J178" s="1"/>
      <c r="K178" s="1"/>
      <c r="L178" s="1">
        <f t="shared" si="64"/>
        <v>2500000</v>
      </c>
      <c r="M178" s="25"/>
      <c r="N178" s="31">
        <f>H178</f>
        <v>2500000</v>
      </c>
      <c r="O178" s="24">
        <f>N178</f>
        <v>2500000</v>
      </c>
      <c r="P178" s="1"/>
      <c r="Q178" s="1"/>
      <c r="R178" s="1"/>
      <c r="S178" s="25"/>
      <c r="T178" s="31"/>
      <c r="U178" s="24"/>
      <c r="V178" s="1"/>
      <c r="W178" s="1"/>
      <c r="X178" s="1"/>
      <c r="Y178" s="25"/>
      <c r="AA178" s="65">
        <f t="shared" si="47"/>
        <v>0</v>
      </c>
      <c r="AB178" s="55">
        <f t="shared" si="48"/>
        <v>0</v>
      </c>
    </row>
    <row r="179" spans="6:28" ht="60" customHeight="1" x14ac:dyDescent="0.35">
      <c r="F179" s="84"/>
      <c r="G179" s="38" t="s">
        <v>397</v>
      </c>
      <c r="H179" s="33">
        <f>SUM(H163:H178)</f>
        <v>11550000</v>
      </c>
      <c r="I179" s="27">
        <f t="shared" ref="I179:X179" si="66">SUM(I163:I178)</f>
        <v>2650000</v>
      </c>
      <c r="J179" s="2">
        <f t="shared" si="66"/>
        <v>0</v>
      </c>
      <c r="K179" s="2">
        <f t="shared" si="66"/>
        <v>0</v>
      </c>
      <c r="L179" s="2">
        <f t="shared" si="66"/>
        <v>8900000</v>
      </c>
      <c r="M179" s="28">
        <f t="shared" si="66"/>
        <v>0</v>
      </c>
      <c r="N179" s="33">
        <f t="shared" si="66"/>
        <v>8500000</v>
      </c>
      <c r="O179" s="27">
        <f t="shared" si="66"/>
        <v>5150000</v>
      </c>
      <c r="P179" s="2">
        <f t="shared" si="66"/>
        <v>0</v>
      </c>
      <c r="Q179" s="2">
        <f t="shared" si="66"/>
        <v>0</v>
      </c>
      <c r="R179" s="2">
        <f t="shared" si="66"/>
        <v>3350000</v>
      </c>
      <c r="S179" s="28">
        <f t="shared" si="66"/>
        <v>0</v>
      </c>
      <c r="T179" s="33">
        <f t="shared" si="66"/>
        <v>3050000</v>
      </c>
      <c r="U179" s="27">
        <f t="shared" si="66"/>
        <v>0</v>
      </c>
      <c r="V179" s="2">
        <f t="shared" si="66"/>
        <v>0</v>
      </c>
      <c r="W179" s="2">
        <f t="shared" si="66"/>
        <v>0</v>
      </c>
      <c r="X179" s="2">
        <f t="shared" si="66"/>
        <v>3050000</v>
      </c>
      <c r="Y179" s="28">
        <f>SUM(Y163:Y177)</f>
        <v>0</v>
      </c>
      <c r="AA179" s="65">
        <f t="shared" si="47"/>
        <v>0</v>
      </c>
      <c r="AB179" s="55">
        <f t="shared" si="48"/>
        <v>0</v>
      </c>
    </row>
    <row r="180" spans="6:28" ht="60" customHeight="1" x14ac:dyDescent="0.35">
      <c r="F180" s="84">
        <v>30900</v>
      </c>
      <c r="G180" s="36" t="s">
        <v>74</v>
      </c>
      <c r="H180" s="31"/>
      <c r="I180" s="24"/>
      <c r="J180" s="1"/>
      <c r="K180" s="1"/>
      <c r="L180" s="1"/>
      <c r="M180" s="25"/>
      <c r="N180" s="31"/>
      <c r="O180" s="24"/>
      <c r="P180" s="1"/>
      <c r="Q180" s="1"/>
      <c r="R180" s="1"/>
      <c r="S180" s="25"/>
      <c r="T180" s="31"/>
      <c r="U180" s="24"/>
      <c r="V180" s="1"/>
      <c r="W180" s="1"/>
      <c r="X180" s="1"/>
      <c r="Y180" s="25"/>
      <c r="AA180" s="65">
        <f t="shared" si="47"/>
        <v>0</v>
      </c>
      <c r="AB180" s="55">
        <f t="shared" si="48"/>
        <v>0</v>
      </c>
    </row>
    <row r="181" spans="6:28" ht="60" customHeight="1" x14ac:dyDescent="0.35">
      <c r="F181" s="84">
        <f>F180+1</f>
        <v>30901</v>
      </c>
      <c r="G181" s="37" t="s">
        <v>234</v>
      </c>
      <c r="H181" s="31">
        <v>1550000</v>
      </c>
      <c r="I181" s="24"/>
      <c r="J181" s="1"/>
      <c r="K181" s="1"/>
      <c r="L181" s="1">
        <f t="shared" ref="L181:L191" si="67">+H181</f>
        <v>1550000</v>
      </c>
      <c r="M181" s="25"/>
      <c r="N181" s="31">
        <f>H181/2</f>
        <v>775000</v>
      </c>
      <c r="O181" s="24"/>
      <c r="P181" s="1"/>
      <c r="Q181" s="1"/>
      <c r="R181" s="1">
        <f t="shared" ref="R181:R191" si="68">+N181</f>
        <v>775000</v>
      </c>
      <c r="S181" s="25"/>
      <c r="T181" s="31">
        <f>H181-N181</f>
        <v>775000</v>
      </c>
      <c r="U181" s="24"/>
      <c r="V181" s="1"/>
      <c r="W181" s="1"/>
      <c r="X181" s="1">
        <f>T181</f>
        <v>775000</v>
      </c>
      <c r="Y181" s="25"/>
      <c r="AA181" s="65">
        <f t="shared" si="47"/>
        <v>0</v>
      </c>
      <c r="AB181" s="55">
        <f t="shared" si="48"/>
        <v>0</v>
      </c>
    </row>
    <row r="182" spans="6:28" ht="60" customHeight="1" x14ac:dyDescent="0.35">
      <c r="F182" s="84">
        <f t="shared" ref="F182:F195" si="69">F181+1</f>
        <v>30902</v>
      </c>
      <c r="G182" s="37" t="s">
        <v>235</v>
      </c>
      <c r="H182" s="31">
        <v>2000000</v>
      </c>
      <c r="I182" s="24"/>
      <c r="J182" s="1"/>
      <c r="K182" s="1"/>
      <c r="L182" s="1">
        <f t="shared" si="67"/>
        <v>2000000</v>
      </c>
      <c r="M182" s="25"/>
      <c r="N182" s="31">
        <v>1000000</v>
      </c>
      <c r="O182" s="24"/>
      <c r="P182" s="1"/>
      <c r="Q182" s="1"/>
      <c r="R182" s="1">
        <f t="shared" si="68"/>
        <v>1000000</v>
      </c>
      <c r="S182" s="25"/>
      <c r="T182" s="31">
        <f t="shared" ref="T182:T195" si="70">H182-N182</f>
        <v>1000000</v>
      </c>
      <c r="U182" s="24"/>
      <c r="V182" s="1"/>
      <c r="W182" s="1"/>
      <c r="X182" s="1">
        <f>T182</f>
        <v>1000000</v>
      </c>
      <c r="Y182" s="25"/>
      <c r="AA182" s="65">
        <f t="shared" si="47"/>
        <v>0</v>
      </c>
      <c r="AB182" s="55">
        <f t="shared" si="48"/>
        <v>0</v>
      </c>
    </row>
    <row r="183" spans="6:28" ht="60" customHeight="1" x14ac:dyDescent="0.35">
      <c r="F183" s="84">
        <f t="shared" si="69"/>
        <v>30903</v>
      </c>
      <c r="G183" s="37" t="s">
        <v>544</v>
      </c>
      <c r="H183" s="31">
        <v>10000000</v>
      </c>
      <c r="I183" s="24"/>
      <c r="J183" s="1"/>
      <c r="K183" s="1"/>
      <c r="L183" s="1"/>
      <c r="M183" s="25"/>
      <c r="N183" s="31">
        <f>H183</f>
        <v>10000000</v>
      </c>
      <c r="O183" s="24">
        <f>N183/2</f>
        <v>5000000</v>
      </c>
      <c r="P183" s="1"/>
      <c r="Q183" s="1"/>
      <c r="R183" s="1">
        <f>N183/2</f>
        <v>5000000</v>
      </c>
      <c r="S183" s="25"/>
      <c r="T183" s="31"/>
      <c r="U183" s="24"/>
      <c r="V183" s="1"/>
      <c r="W183" s="1"/>
      <c r="X183" s="1"/>
      <c r="Y183" s="25"/>
      <c r="AA183" s="65"/>
      <c r="AB183" s="55"/>
    </row>
    <row r="184" spans="6:28" ht="60" customHeight="1" x14ac:dyDescent="0.35">
      <c r="F184" s="84">
        <f t="shared" si="69"/>
        <v>30904</v>
      </c>
      <c r="G184" s="37" t="s">
        <v>236</v>
      </c>
      <c r="H184" s="31">
        <v>200000</v>
      </c>
      <c r="I184" s="24"/>
      <c r="J184" s="1"/>
      <c r="K184" s="1"/>
      <c r="L184" s="1">
        <f t="shared" si="67"/>
        <v>200000</v>
      </c>
      <c r="M184" s="25"/>
      <c r="N184" s="31">
        <v>0</v>
      </c>
      <c r="O184" s="24"/>
      <c r="P184" s="1"/>
      <c r="Q184" s="1"/>
      <c r="R184" s="1">
        <f t="shared" si="68"/>
        <v>0</v>
      </c>
      <c r="S184" s="25"/>
      <c r="T184" s="31">
        <f t="shared" si="70"/>
        <v>200000</v>
      </c>
      <c r="U184" s="24"/>
      <c r="V184" s="1"/>
      <c r="W184" s="1"/>
      <c r="X184" s="1">
        <f>+T184</f>
        <v>200000</v>
      </c>
      <c r="Y184" s="25"/>
      <c r="AA184" s="65">
        <f t="shared" si="47"/>
        <v>0</v>
      </c>
      <c r="AB184" s="55">
        <f t="shared" si="48"/>
        <v>0</v>
      </c>
    </row>
    <row r="185" spans="6:28" ht="60" customHeight="1" x14ac:dyDescent="0.35">
      <c r="F185" s="84">
        <f t="shared" si="69"/>
        <v>30905</v>
      </c>
      <c r="G185" s="37" t="s">
        <v>394</v>
      </c>
      <c r="H185" s="31">
        <v>150000</v>
      </c>
      <c r="I185" s="24"/>
      <c r="J185" s="1"/>
      <c r="K185" s="1"/>
      <c r="L185" s="1">
        <f t="shared" si="67"/>
        <v>150000</v>
      </c>
      <c r="M185" s="25"/>
      <c r="N185" s="31">
        <v>0</v>
      </c>
      <c r="O185" s="24"/>
      <c r="P185" s="1"/>
      <c r="Q185" s="1"/>
      <c r="R185" s="1">
        <f t="shared" si="68"/>
        <v>0</v>
      </c>
      <c r="S185" s="25"/>
      <c r="T185" s="31">
        <f t="shared" si="70"/>
        <v>150000</v>
      </c>
      <c r="U185" s="24"/>
      <c r="V185" s="1"/>
      <c r="W185" s="1"/>
      <c r="X185" s="1">
        <f>+T185</f>
        <v>150000</v>
      </c>
      <c r="Y185" s="25"/>
      <c r="AA185" s="65">
        <f t="shared" si="47"/>
        <v>0</v>
      </c>
      <c r="AB185" s="55">
        <f t="shared" si="48"/>
        <v>0</v>
      </c>
    </row>
    <row r="186" spans="6:28" ht="60" customHeight="1" x14ac:dyDescent="0.35">
      <c r="F186" s="84">
        <f t="shared" si="69"/>
        <v>30906</v>
      </c>
      <c r="G186" s="37" t="s">
        <v>263</v>
      </c>
      <c r="H186" s="31">
        <v>200000</v>
      </c>
      <c r="I186" s="24"/>
      <c r="J186" s="1"/>
      <c r="K186" s="1"/>
      <c r="L186" s="1">
        <f t="shared" si="67"/>
        <v>200000</v>
      </c>
      <c r="M186" s="25"/>
      <c r="N186" s="31">
        <v>0</v>
      </c>
      <c r="O186" s="24"/>
      <c r="P186" s="1"/>
      <c r="Q186" s="1"/>
      <c r="R186" s="1">
        <f t="shared" si="68"/>
        <v>0</v>
      </c>
      <c r="S186" s="25"/>
      <c r="T186" s="31">
        <f t="shared" si="70"/>
        <v>200000</v>
      </c>
      <c r="U186" s="24"/>
      <c r="V186" s="1"/>
      <c r="W186" s="1"/>
      <c r="X186" s="1">
        <f>+T186</f>
        <v>200000</v>
      </c>
      <c r="Y186" s="25"/>
      <c r="AA186" s="65">
        <f t="shared" si="47"/>
        <v>0</v>
      </c>
      <c r="AB186" s="55">
        <f t="shared" si="48"/>
        <v>0</v>
      </c>
    </row>
    <row r="187" spans="6:28" ht="60" customHeight="1" x14ac:dyDescent="0.35">
      <c r="F187" s="84">
        <f t="shared" si="69"/>
        <v>30907</v>
      </c>
      <c r="G187" s="37" t="s">
        <v>339</v>
      </c>
      <c r="H187" s="31">
        <v>300000</v>
      </c>
      <c r="I187" s="24"/>
      <c r="J187" s="1"/>
      <c r="K187" s="1"/>
      <c r="L187" s="1">
        <f t="shared" si="67"/>
        <v>300000</v>
      </c>
      <c r="M187" s="25"/>
      <c r="N187" s="31">
        <v>0</v>
      </c>
      <c r="O187" s="24"/>
      <c r="P187" s="1"/>
      <c r="Q187" s="1"/>
      <c r="R187" s="1">
        <f t="shared" si="68"/>
        <v>0</v>
      </c>
      <c r="S187" s="25"/>
      <c r="T187" s="31">
        <f t="shared" si="70"/>
        <v>300000</v>
      </c>
      <c r="U187" s="24"/>
      <c r="V187" s="1"/>
      <c r="W187" s="1"/>
      <c r="X187" s="1">
        <f>T187</f>
        <v>300000</v>
      </c>
      <c r="Y187" s="25"/>
      <c r="AA187" s="65">
        <f t="shared" si="47"/>
        <v>0</v>
      </c>
      <c r="AB187" s="55">
        <f t="shared" si="48"/>
        <v>0</v>
      </c>
    </row>
    <row r="188" spans="6:28" ht="60" customHeight="1" x14ac:dyDescent="0.35">
      <c r="F188" s="84">
        <f t="shared" si="69"/>
        <v>30908</v>
      </c>
      <c r="G188" s="37" t="s">
        <v>75</v>
      </c>
      <c r="H188" s="31">
        <v>300000</v>
      </c>
      <c r="I188" s="24"/>
      <c r="J188" s="1"/>
      <c r="K188" s="1"/>
      <c r="L188" s="1">
        <f t="shared" si="67"/>
        <v>300000</v>
      </c>
      <c r="M188" s="25"/>
      <c r="N188" s="31">
        <v>150000</v>
      </c>
      <c r="O188" s="24"/>
      <c r="P188" s="1"/>
      <c r="Q188" s="1"/>
      <c r="R188" s="1">
        <f t="shared" si="68"/>
        <v>150000</v>
      </c>
      <c r="S188" s="25"/>
      <c r="T188" s="31">
        <f t="shared" si="70"/>
        <v>150000</v>
      </c>
      <c r="U188" s="24"/>
      <c r="V188" s="1"/>
      <c r="W188" s="1"/>
      <c r="X188" s="1">
        <f>+T188</f>
        <v>150000</v>
      </c>
      <c r="Y188" s="25"/>
      <c r="AA188" s="65">
        <f t="shared" si="47"/>
        <v>0</v>
      </c>
      <c r="AB188" s="55">
        <f t="shared" si="48"/>
        <v>0</v>
      </c>
    </row>
    <row r="189" spans="6:28" ht="60" customHeight="1" x14ac:dyDescent="0.35">
      <c r="F189" s="84">
        <f t="shared" si="69"/>
        <v>30909</v>
      </c>
      <c r="G189" s="37" t="s">
        <v>248</v>
      </c>
      <c r="H189" s="31">
        <v>50000</v>
      </c>
      <c r="I189" s="24"/>
      <c r="J189" s="1"/>
      <c r="K189" s="1"/>
      <c r="L189" s="1">
        <f t="shared" si="67"/>
        <v>50000</v>
      </c>
      <c r="M189" s="25"/>
      <c r="N189" s="31">
        <v>0</v>
      </c>
      <c r="O189" s="24"/>
      <c r="P189" s="1"/>
      <c r="Q189" s="1"/>
      <c r="R189" s="1">
        <f t="shared" si="68"/>
        <v>0</v>
      </c>
      <c r="S189" s="25"/>
      <c r="T189" s="31">
        <f t="shared" si="70"/>
        <v>50000</v>
      </c>
      <c r="U189" s="24"/>
      <c r="V189" s="1"/>
      <c r="W189" s="1"/>
      <c r="X189" s="1">
        <f>+T189</f>
        <v>50000</v>
      </c>
      <c r="Y189" s="25"/>
      <c r="AA189" s="65">
        <f t="shared" si="47"/>
        <v>0</v>
      </c>
      <c r="AB189" s="55">
        <f t="shared" si="48"/>
        <v>0</v>
      </c>
    </row>
    <row r="190" spans="6:28" ht="60" customHeight="1" x14ac:dyDescent="0.35">
      <c r="F190" s="84">
        <f t="shared" si="69"/>
        <v>30910</v>
      </c>
      <c r="G190" s="37" t="s">
        <v>76</v>
      </c>
      <c r="H190" s="31">
        <v>500000</v>
      </c>
      <c r="I190" s="24"/>
      <c r="J190" s="1"/>
      <c r="K190" s="1"/>
      <c r="L190" s="1">
        <f t="shared" si="67"/>
        <v>500000</v>
      </c>
      <c r="M190" s="25"/>
      <c r="N190" s="31">
        <v>0</v>
      </c>
      <c r="O190" s="24"/>
      <c r="P190" s="1"/>
      <c r="Q190" s="1"/>
      <c r="R190" s="1">
        <f t="shared" si="68"/>
        <v>0</v>
      </c>
      <c r="S190" s="25"/>
      <c r="T190" s="31">
        <f t="shared" si="70"/>
        <v>500000</v>
      </c>
      <c r="U190" s="24"/>
      <c r="V190" s="1"/>
      <c r="W190" s="1"/>
      <c r="X190" s="1">
        <f>T190</f>
        <v>500000</v>
      </c>
      <c r="Y190" s="25"/>
      <c r="AA190" s="65">
        <f t="shared" si="47"/>
        <v>0</v>
      </c>
      <c r="AB190" s="55">
        <f t="shared" si="48"/>
        <v>0</v>
      </c>
    </row>
    <row r="191" spans="6:28" ht="60" customHeight="1" x14ac:dyDescent="0.35">
      <c r="F191" s="84">
        <f t="shared" si="69"/>
        <v>30911</v>
      </c>
      <c r="G191" s="37" t="s">
        <v>227</v>
      </c>
      <c r="H191" s="31">
        <v>350000</v>
      </c>
      <c r="I191" s="24"/>
      <c r="J191" s="1"/>
      <c r="K191" s="1"/>
      <c r="L191" s="1">
        <f t="shared" si="67"/>
        <v>350000</v>
      </c>
      <c r="M191" s="25"/>
      <c r="N191" s="31">
        <v>200000</v>
      </c>
      <c r="O191" s="24"/>
      <c r="P191" s="1"/>
      <c r="Q191" s="1"/>
      <c r="R191" s="1">
        <f t="shared" si="68"/>
        <v>200000</v>
      </c>
      <c r="S191" s="25"/>
      <c r="T191" s="31">
        <f t="shared" si="70"/>
        <v>150000</v>
      </c>
      <c r="U191" s="24"/>
      <c r="V191" s="1"/>
      <c r="W191" s="1"/>
      <c r="X191" s="1">
        <f>T191</f>
        <v>150000</v>
      </c>
      <c r="Y191" s="25"/>
      <c r="AA191" s="65">
        <f t="shared" si="47"/>
        <v>0</v>
      </c>
      <c r="AB191" s="55">
        <f t="shared" si="48"/>
        <v>0</v>
      </c>
    </row>
    <row r="192" spans="6:28" ht="60" customHeight="1" x14ac:dyDescent="0.35">
      <c r="F192" s="84">
        <f t="shared" si="69"/>
        <v>30912</v>
      </c>
      <c r="G192" s="37" t="s">
        <v>421</v>
      </c>
      <c r="H192" s="31">
        <v>450000</v>
      </c>
      <c r="I192" s="24"/>
      <c r="J192" s="1"/>
      <c r="K192" s="1"/>
      <c r="L192" s="1">
        <f>H192</f>
        <v>450000</v>
      </c>
      <c r="M192" s="25"/>
      <c r="N192" s="31">
        <v>0</v>
      </c>
      <c r="O192" s="24"/>
      <c r="P192" s="1"/>
      <c r="Q192" s="1"/>
      <c r="R192" s="1">
        <f>N192</f>
        <v>0</v>
      </c>
      <c r="S192" s="25"/>
      <c r="T192" s="31">
        <f t="shared" si="70"/>
        <v>450000</v>
      </c>
      <c r="U192" s="24"/>
      <c r="V192" s="1"/>
      <c r="W192" s="1"/>
      <c r="X192" s="1">
        <f>T192</f>
        <v>450000</v>
      </c>
      <c r="Y192" s="25"/>
      <c r="AA192" s="65">
        <f t="shared" si="47"/>
        <v>0</v>
      </c>
      <c r="AB192" s="55">
        <f t="shared" si="48"/>
        <v>0</v>
      </c>
    </row>
    <row r="193" spans="6:30" ht="60" customHeight="1" x14ac:dyDescent="0.35">
      <c r="F193" s="84">
        <f t="shared" si="69"/>
        <v>30913</v>
      </c>
      <c r="G193" s="37" t="s">
        <v>422</v>
      </c>
      <c r="H193" s="31">
        <v>17100000</v>
      </c>
      <c r="I193" s="24"/>
      <c r="J193" s="1"/>
      <c r="K193" s="1"/>
      <c r="L193" s="1">
        <f>+H193</f>
        <v>17100000</v>
      </c>
      <c r="M193" s="25">
        <f>H193-L193</f>
        <v>0</v>
      </c>
      <c r="N193" s="31">
        <v>0</v>
      </c>
      <c r="O193" s="24"/>
      <c r="P193" s="1"/>
      <c r="Q193" s="1"/>
      <c r="R193" s="1">
        <f>+N193</f>
        <v>0</v>
      </c>
      <c r="S193" s="25">
        <f>N193-R193</f>
        <v>0</v>
      </c>
      <c r="T193" s="31">
        <f t="shared" si="70"/>
        <v>17100000</v>
      </c>
      <c r="U193" s="24"/>
      <c r="V193" s="1"/>
      <c r="W193" s="1"/>
      <c r="X193" s="1">
        <f>T193</f>
        <v>17100000</v>
      </c>
      <c r="Y193" s="25">
        <f>T193-X193</f>
        <v>0</v>
      </c>
      <c r="AA193" s="65">
        <f t="shared" si="47"/>
        <v>0</v>
      </c>
      <c r="AB193" s="55">
        <f t="shared" si="48"/>
        <v>0</v>
      </c>
    </row>
    <row r="194" spans="6:30" ht="60" customHeight="1" x14ac:dyDescent="0.35">
      <c r="F194" s="84">
        <f t="shared" si="69"/>
        <v>30914</v>
      </c>
      <c r="G194" s="37" t="s">
        <v>539</v>
      </c>
      <c r="H194" s="31">
        <v>1000000</v>
      </c>
      <c r="I194" s="24"/>
      <c r="J194" s="1"/>
      <c r="K194" s="1"/>
      <c r="L194" s="1">
        <f>+H194</f>
        <v>1000000</v>
      </c>
      <c r="M194" s="25"/>
      <c r="N194" s="31">
        <f>H194</f>
        <v>1000000</v>
      </c>
      <c r="O194" s="24">
        <v>500000</v>
      </c>
      <c r="P194" s="1"/>
      <c r="Q194" s="1"/>
      <c r="R194" s="1">
        <f>N194-O194</f>
        <v>500000</v>
      </c>
      <c r="S194" s="25"/>
      <c r="T194" s="31"/>
      <c r="U194" s="24"/>
      <c r="V194" s="1"/>
      <c r="W194" s="1"/>
      <c r="X194" s="1"/>
      <c r="Y194" s="25"/>
      <c r="AA194" s="65">
        <f t="shared" si="47"/>
        <v>0</v>
      </c>
      <c r="AB194" s="55">
        <f t="shared" si="48"/>
        <v>0</v>
      </c>
    </row>
    <row r="195" spans="6:30" ht="60" customHeight="1" x14ac:dyDescent="0.35">
      <c r="F195" s="84">
        <f t="shared" si="69"/>
        <v>30915</v>
      </c>
      <c r="G195" s="37" t="s">
        <v>340</v>
      </c>
      <c r="H195" s="31">
        <v>500000</v>
      </c>
      <c r="I195" s="24"/>
      <c r="J195" s="1"/>
      <c r="K195" s="1"/>
      <c r="L195" s="1">
        <f>+H195</f>
        <v>500000</v>
      </c>
      <c r="M195" s="25"/>
      <c r="N195" s="31">
        <f>H195</f>
        <v>500000</v>
      </c>
      <c r="O195" s="24"/>
      <c r="P195" s="1"/>
      <c r="Q195" s="1"/>
      <c r="R195" s="1">
        <f>+N195</f>
        <v>500000</v>
      </c>
      <c r="S195" s="25"/>
      <c r="T195" s="31">
        <f t="shared" si="70"/>
        <v>0</v>
      </c>
      <c r="U195" s="24"/>
      <c r="V195" s="1"/>
      <c r="W195" s="1"/>
      <c r="X195" s="1"/>
      <c r="Y195" s="25">
        <f>T195</f>
        <v>0</v>
      </c>
      <c r="AA195" s="65">
        <f t="shared" si="47"/>
        <v>0</v>
      </c>
      <c r="AB195" s="55">
        <f t="shared" si="48"/>
        <v>0</v>
      </c>
    </row>
    <row r="196" spans="6:30" ht="60" customHeight="1" x14ac:dyDescent="0.35">
      <c r="F196" s="83"/>
      <c r="G196" s="38" t="s">
        <v>77</v>
      </c>
      <c r="H196" s="33">
        <f t="shared" ref="H196:Y196" si="71">SUM(H181:H195)</f>
        <v>34650000</v>
      </c>
      <c r="I196" s="27">
        <f t="shared" si="71"/>
        <v>0</v>
      </c>
      <c r="J196" s="2">
        <f t="shared" si="71"/>
        <v>0</v>
      </c>
      <c r="K196" s="2">
        <f t="shared" si="71"/>
        <v>0</v>
      </c>
      <c r="L196" s="2">
        <f t="shared" si="71"/>
        <v>24650000</v>
      </c>
      <c r="M196" s="28">
        <f t="shared" si="71"/>
        <v>0</v>
      </c>
      <c r="N196" s="33">
        <f t="shared" si="71"/>
        <v>13625000</v>
      </c>
      <c r="O196" s="27">
        <f t="shared" si="71"/>
        <v>5500000</v>
      </c>
      <c r="P196" s="2">
        <f t="shared" si="71"/>
        <v>0</v>
      </c>
      <c r="Q196" s="2">
        <f t="shared" si="71"/>
        <v>0</v>
      </c>
      <c r="R196" s="2">
        <f t="shared" si="71"/>
        <v>8125000</v>
      </c>
      <c r="S196" s="28">
        <f t="shared" si="71"/>
        <v>0</v>
      </c>
      <c r="T196" s="33">
        <f t="shared" si="71"/>
        <v>21025000</v>
      </c>
      <c r="U196" s="27">
        <f t="shared" si="71"/>
        <v>0</v>
      </c>
      <c r="V196" s="2">
        <f t="shared" si="71"/>
        <v>0</v>
      </c>
      <c r="W196" s="2">
        <f t="shared" si="71"/>
        <v>0</v>
      </c>
      <c r="X196" s="2">
        <f t="shared" si="71"/>
        <v>21025000</v>
      </c>
      <c r="Y196" s="28">
        <f t="shared" si="71"/>
        <v>0</v>
      </c>
      <c r="AA196" s="65">
        <f t="shared" si="47"/>
        <v>0</v>
      </c>
      <c r="AB196" s="55">
        <f t="shared" si="48"/>
        <v>0</v>
      </c>
    </row>
    <row r="197" spans="6:30" ht="60" customHeight="1" x14ac:dyDescent="0.35">
      <c r="F197" s="84">
        <v>31000</v>
      </c>
      <c r="G197" s="36" t="s">
        <v>78</v>
      </c>
      <c r="H197" s="31"/>
      <c r="I197" s="24"/>
      <c r="J197" s="1"/>
      <c r="K197" s="1"/>
      <c r="L197" s="1"/>
      <c r="M197" s="25"/>
      <c r="N197" s="31"/>
      <c r="O197" s="24"/>
      <c r="P197" s="1"/>
      <c r="Q197" s="1"/>
      <c r="R197" s="1"/>
      <c r="S197" s="25"/>
      <c r="T197" s="31"/>
      <c r="U197" s="24"/>
      <c r="V197" s="1"/>
      <c r="W197" s="1"/>
      <c r="X197" s="1"/>
      <c r="Y197" s="25"/>
      <c r="AA197" s="65">
        <f t="shared" si="47"/>
        <v>0</v>
      </c>
      <c r="AB197" s="55">
        <f t="shared" si="48"/>
        <v>0</v>
      </c>
    </row>
    <row r="198" spans="6:30" ht="60" customHeight="1" x14ac:dyDescent="0.35">
      <c r="F198" s="84">
        <f>F197+1</f>
        <v>31001</v>
      </c>
      <c r="G198" s="37" t="s">
        <v>325</v>
      </c>
      <c r="H198" s="31">
        <v>1200000</v>
      </c>
      <c r="I198" s="24"/>
      <c r="J198" s="1"/>
      <c r="K198" s="1"/>
      <c r="L198" s="1">
        <f>H198</f>
        <v>1200000</v>
      </c>
      <c r="M198" s="25"/>
      <c r="N198" s="31">
        <v>600000</v>
      </c>
      <c r="O198" s="24"/>
      <c r="P198" s="1"/>
      <c r="Q198" s="1"/>
      <c r="R198" s="1">
        <f>N198</f>
        <v>600000</v>
      </c>
      <c r="S198" s="25"/>
      <c r="T198" s="31">
        <f>H198-N198</f>
        <v>600000</v>
      </c>
      <c r="U198" s="24"/>
      <c r="V198" s="1"/>
      <c r="W198" s="1"/>
      <c r="X198" s="1">
        <f>T198</f>
        <v>600000</v>
      </c>
      <c r="Y198" s="25">
        <f>+T198</f>
        <v>600000</v>
      </c>
      <c r="AA198" s="65">
        <f t="shared" si="47"/>
        <v>0</v>
      </c>
      <c r="AB198" s="55">
        <f t="shared" si="48"/>
        <v>0</v>
      </c>
    </row>
    <row r="199" spans="6:30" ht="60" customHeight="1" x14ac:dyDescent="0.35">
      <c r="F199" s="84">
        <f>F198+1</f>
        <v>31002</v>
      </c>
      <c r="G199" s="37" t="s">
        <v>279</v>
      </c>
      <c r="H199" s="31">
        <v>3340000</v>
      </c>
      <c r="I199" s="24"/>
      <c r="J199" s="1"/>
      <c r="K199" s="1"/>
      <c r="L199" s="1">
        <f>H199</f>
        <v>3340000</v>
      </c>
      <c r="M199" s="25"/>
      <c r="N199" s="31">
        <v>0</v>
      </c>
      <c r="O199" s="24"/>
      <c r="P199" s="1"/>
      <c r="Q199" s="1"/>
      <c r="R199" s="1"/>
      <c r="S199" s="25">
        <f>+N199</f>
        <v>0</v>
      </c>
      <c r="T199" s="31">
        <f>H199-N199</f>
        <v>3340000</v>
      </c>
      <c r="U199" s="24"/>
      <c r="V199" s="1"/>
      <c r="W199" s="1"/>
      <c r="X199" s="1">
        <f>T199</f>
        <v>3340000</v>
      </c>
      <c r="Y199" s="25"/>
      <c r="AA199" s="65">
        <f t="shared" si="47"/>
        <v>0</v>
      </c>
      <c r="AB199" s="55">
        <f t="shared" si="48"/>
        <v>0</v>
      </c>
    </row>
    <row r="200" spans="6:30" ht="60" customHeight="1" x14ac:dyDescent="0.35">
      <c r="F200" s="83"/>
      <c r="G200" s="38" t="s">
        <v>80</v>
      </c>
      <c r="H200" s="33">
        <f t="shared" ref="H200:M200" si="72">SUM(H198:H199)</f>
        <v>4540000</v>
      </c>
      <c r="I200" s="27">
        <f t="shared" si="72"/>
        <v>0</v>
      </c>
      <c r="J200" s="2">
        <f t="shared" si="72"/>
        <v>0</v>
      </c>
      <c r="K200" s="2">
        <f t="shared" si="72"/>
        <v>0</v>
      </c>
      <c r="L200" s="2">
        <f t="shared" si="72"/>
        <v>4540000</v>
      </c>
      <c r="M200" s="28">
        <f t="shared" si="72"/>
        <v>0</v>
      </c>
      <c r="N200" s="33">
        <f t="shared" ref="N200:S200" si="73">SUM(N198:N199)</f>
        <v>600000</v>
      </c>
      <c r="O200" s="27">
        <f t="shared" si="73"/>
        <v>0</v>
      </c>
      <c r="P200" s="2">
        <f t="shared" si="73"/>
        <v>0</v>
      </c>
      <c r="Q200" s="2">
        <f t="shared" si="73"/>
        <v>0</v>
      </c>
      <c r="R200" s="2">
        <f t="shared" si="73"/>
        <v>600000</v>
      </c>
      <c r="S200" s="28">
        <f t="shared" si="73"/>
        <v>0</v>
      </c>
      <c r="T200" s="33">
        <f t="shared" ref="T200:Y200" si="74">SUM(T198:T199)</f>
        <v>3940000</v>
      </c>
      <c r="U200" s="27">
        <f t="shared" si="74"/>
        <v>0</v>
      </c>
      <c r="V200" s="2">
        <f t="shared" si="74"/>
        <v>0</v>
      </c>
      <c r="W200" s="2">
        <f t="shared" si="74"/>
        <v>0</v>
      </c>
      <c r="X200" s="2">
        <f t="shared" si="74"/>
        <v>3940000</v>
      </c>
      <c r="Y200" s="28">
        <f t="shared" si="74"/>
        <v>600000</v>
      </c>
      <c r="AA200" s="65">
        <f t="shared" si="47"/>
        <v>0</v>
      </c>
      <c r="AB200" s="55">
        <f t="shared" si="48"/>
        <v>0</v>
      </c>
    </row>
    <row r="201" spans="6:30" ht="60" customHeight="1" x14ac:dyDescent="0.35">
      <c r="F201" s="83"/>
      <c r="G201" s="38" t="s">
        <v>81</v>
      </c>
      <c r="H201" s="33">
        <f t="shared" ref="H201:Y201" si="75">H200+H196+H161+H179</f>
        <v>88440000</v>
      </c>
      <c r="I201" s="27">
        <f t="shared" si="75"/>
        <v>9217000</v>
      </c>
      <c r="J201" s="2">
        <f t="shared" si="75"/>
        <v>0</v>
      </c>
      <c r="K201" s="2">
        <f t="shared" si="75"/>
        <v>0</v>
      </c>
      <c r="L201" s="2">
        <f t="shared" si="75"/>
        <v>69223000</v>
      </c>
      <c r="M201" s="2">
        <f t="shared" si="75"/>
        <v>0</v>
      </c>
      <c r="N201" s="33">
        <f t="shared" si="75"/>
        <v>48415000</v>
      </c>
      <c r="O201" s="27">
        <f t="shared" si="75"/>
        <v>16315000</v>
      </c>
      <c r="P201" s="2">
        <f t="shared" si="75"/>
        <v>0</v>
      </c>
      <c r="Q201" s="2">
        <f t="shared" si="75"/>
        <v>0</v>
      </c>
      <c r="R201" s="2">
        <f t="shared" si="75"/>
        <v>32100000</v>
      </c>
      <c r="S201" s="2">
        <f t="shared" si="75"/>
        <v>0</v>
      </c>
      <c r="T201" s="33">
        <f t="shared" si="75"/>
        <v>40025000</v>
      </c>
      <c r="U201" s="27">
        <f t="shared" si="75"/>
        <v>952000</v>
      </c>
      <c r="V201" s="2">
        <f t="shared" si="75"/>
        <v>0</v>
      </c>
      <c r="W201" s="2">
        <f t="shared" si="75"/>
        <v>0</v>
      </c>
      <c r="X201" s="2">
        <f t="shared" si="75"/>
        <v>39073000</v>
      </c>
      <c r="Y201" s="28">
        <f t="shared" si="75"/>
        <v>2600000</v>
      </c>
      <c r="AA201" s="65">
        <f t="shared" si="47"/>
        <v>0</v>
      </c>
      <c r="AB201" s="55">
        <f t="shared" si="48"/>
        <v>0</v>
      </c>
      <c r="AC201" s="67"/>
      <c r="AD201" s="67"/>
    </row>
    <row r="202" spans="6:30" ht="60" customHeight="1" x14ac:dyDescent="0.35">
      <c r="F202" s="84"/>
      <c r="G202" s="36" t="s">
        <v>82</v>
      </c>
      <c r="H202" s="31"/>
      <c r="I202" s="24"/>
      <c r="J202" s="1"/>
      <c r="K202" s="1"/>
      <c r="L202" s="1"/>
      <c r="M202" s="25"/>
      <c r="N202" s="31"/>
      <c r="O202" s="24"/>
      <c r="P202" s="1"/>
      <c r="Q202" s="1"/>
      <c r="R202" s="1"/>
      <c r="S202" s="25"/>
      <c r="T202" s="31"/>
      <c r="U202" s="24"/>
      <c r="V202" s="1"/>
      <c r="W202" s="1"/>
      <c r="X202" s="1"/>
      <c r="Y202" s="25"/>
      <c r="AA202" s="65">
        <f t="shared" si="47"/>
        <v>0</v>
      </c>
      <c r="AB202" s="55">
        <f t="shared" si="48"/>
        <v>0</v>
      </c>
    </row>
    <row r="203" spans="6:30" ht="60" customHeight="1" x14ac:dyDescent="0.35">
      <c r="F203" s="84">
        <v>40100</v>
      </c>
      <c r="G203" s="36" t="s">
        <v>83</v>
      </c>
      <c r="H203" s="31"/>
      <c r="I203" s="24"/>
      <c r="J203" s="1"/>
      <c r="K203" s="1"/>
      <c r="L203" s="1"/>
      <c r="M203" s="25"/>
      <c r="N203" s="31"/>
      <c r="O203" s="24"/>
      <c r="P203" s="1"/>
      <c r="Q203" s="1"/>
      <c r="R203" s="1"/>
      <c r="S203" s="25"/>
      <c r="T203" s="31"/>
      <c r="U203" s="24"/>
      <c r="V203" s="1"/>
      <c r="W203" s="1"/>
      <c r="X203" s="1"/>
      <c r="Y203" s="25"/>
      <c r="AA203" s="65">
        <f t="shared" si="47"/>
        <v>0</v>
      </c>
      <c r="AB203" s="55">
        <f t="shared" si="48"/>
        <v>0</v>
      </c>
    </row>
    <row r="204" spans="6:30" ht="60" customHeight="1" x14ac:dyDescent="0.35">
      <c r="F204" s="84">
        <f t="shared" ref="F204:F210" si="76">+F203+1</f>
        <v>40101</v>
      </c>
      <c r="G204" s="37" t="s">
        <v>84</v>
      </c>
      <c r="H204" s="31">
        <v>3145000</v>
      </c>
      <c r="I204" s="24"/>
      <c r="J204" s="1"/>
      <c r="K204" s="1"/>
      <c r="L204" s="6">
        <f>H204</f>
        <v>3145000</v>
      </c>
      <c r="M204" s="25"/>
      <c r="N204" s="31">
        <v>0</v>
      </c>
      <c r="O204" s="24"/>
      <c r="P204" s="1"/>
      <c r="Q204" s="1"/>
      <c r="R204" s="6">
        <f>N204</f>
        <v>0</v>
      </c>
      <c r="S204" s="25"/>
      <c r="T204" s="31">
        <f>H204-N204</f>
        <v>3145000</v>
      </c>
      <c r="U204" s="24"/>
      <c r="V204" s="1"/>
      <c r="W204" s="1"/>
      <c r="X204" s="6">
        <f>T204</f>
        <v>3145000</v>
      </c>
      <c r="Y204" s="25">
        <v>0</v>
      </c>
      <c r="AA204" s="65">
        <f t="shared" ref="AA204:AA266" si="77">N204-O204-P204-Q204-R204</f>
        <v>0</v>
      </c>
      <c r="AB204" s="55">
        <f t="shared" ref="AB204:AB266" si="78">T204-U204-V204-W204-X204</f>
        <v>0</v>
      </c>
    </row>
    <row r="205" spans="6:30" ht="60" customHeight="1" x14ac:dyDescent="0.35">
      <c r="F205" s="84">
        <f t="shared" si="76"/>
        <v>40102</v>
      </c>
      <c r="G205" s="37" t="s">
        <v>85</v>
      </c>
      <c r="H205" s="31">
        <v>200000</v>
      </c>
      <c r="I205" s="24"/>
      <c r="J205" s="1">
        <f>H205</f>
        <v>200000</v>
      </c>
      <c r="K205" s="1"/>
      <c r="L205" s="6"/>
      <c r="M205" s="25"/>
      <c r="N205" s="31">
        <v>0</v>
      </c>
      <c r="O205" s="24"/>
      <c r="P205" s="1">
        <f>N205</f>
        <v>0</v>
      </c>
      <c r="Q205" s="1"/>
      <c r="R205" s="6"/>
      <c r="S205" s="25"/>
      <c r="T205" s="31">
        <f t="shared" ref="T205:T210" si="79">H205-N205</f>
        <v>200000</v>
      </c>
      <c r="U205" s="24"/>
      <c r="V205" s="1">
        <f>T205</f>
        <v>200000</v>
      </c>
      <c r="W205" s="1"/>
      <c r="X205" s="6"/>
      <c r="Y205" s="25"/>
      <c r="AA205" s="65">
        <f t="shared" si="77"/>
        <v>0</v>
      </c>
      <c r="AB205" s="55">
        <f t="shared" si="78"/>
        <v>0</v>
      </c>
    </row>
    <row r="206" spans="6:30" ht="60" customHeight="1" x14ac:dyDescent="0.35">
      <c r="F206" s="84">
        <f t="shared" si="76"/>
        <v>40103</v>
      </c>
      <c r="G206" s="37" t="s">
        <v>215</v>
      </c>
      <c r="H206" s="31">
        <v>100000</v>
      </c>
      <c r="I206" s="24"/>
      <c r="J206" s="1"/>
      <c r="K206" s="1"/>
      <c r="L206" s="6">
        <f>H206</f>
        <v>100000</v>
      </c>
      <c r="M206" s="25"/>
      <c r="N206" s="31">
        <v>0</v>
      </c>
      <c r="O206" s="24"/>
      <c r="P206" s="1"/>
      <c r="Q206" s="1"/>
      <c r="R206" s="6">
        <f>N206</f>
        <v>0</v>
      </c>
      <c r="S206" s="25"/>
      <c r="T206" s="31">
        <f t="shared" si="79"/>
        <v>100000</v>
      </c>
      <c r="U206" s="24"/>
      <c r="V206" s="1"/>
      <c r="W206" s="1"/>
      <c r="X206" s="6">
        <f>T206</f>
        <v>100000</v>
      </c>
      <c r="Y206" s="25"/>
      <c r="AA206" s="65">
        <f t="shared" si="77"/>
        <v>0</v>
      </c>
      <c r="AB206" s="55">
        <f t="shared" si="78"/>
        <v>0</v>
      </c>
    </row>
    <row r="207" spans="6:30" ht="60" customHeight="1" x14ac:dyDescent="0.35">
      <c r="F207" s="84">
        <f t="shared" si="76"/>
        <v>40104</v>
      </c>
      <c r="G207" s="37" t="s">
        <v>86</v>
      </c>
      <c r="H207" s="31">
        <v>30000</v>
      </c>
      <c r="I207" s="24"/>
      <c r="J207" s="1"/>
      <c r="K207" s="1">
        <f>H207</f>
        <v>30000</v>
      </c>
      <c r="L207" s="6"/>
      <c r="M207" s="25"/>
      <c r="N207" s="31">
        <f>H207</f>
        <v>30000</v>
      </c>
      <c r="O207" s="24"/>
      <c r="P207" s="1"/>
      <c r="Q207" s="1">
        <f>N207</f>
        <v>30000</v>
      </c>
      <c r="R207" s="6"/>
      <c r="S207" s="25"/>
      <c r="T207" s="31">
        <f t="shared" si="79"/>
        <v>0</v>
      </c>
      <c r="U207" s="24"/>
      <c r="V207" s="1"/>
      <c r="W207" s="1">
        <f>T207</f>
        <v>0</v>
      </c>
      <c r="X207" s="6"/>
      <c r="Y207" s="25"/>
      <c r="AA207" s="65">
        <f t="shared" si="77"/>
        <v>0</v>
      </c>
      <c r="AB207" s="55">
        <f t="shared" si="78"/>
        <v>0</v>
      </c>
    </row>
    <row r="208" spans="6:30" ht="60" customHeight="1" x14ac:dyDescent="0.35">
      <c r="F208" s="84">
        <f t="shared" si="76"/>
        <v>40105</v>
      </c>
      <c r="G208" s="37" t="s">
        <v>267</v>
      </c>
      <c r="H208" s="31">
        <v>1650000</v>
      </c>
      <c r="I208" s="24">
        <v>1200000</v>
      </c>
      <c r="J208" s="1"/>
      <c r="K208" s="1"/>
      <c r="L208" s="6">
        <f>H208-I208</f>
        <v>450000</v>
      </c>
      <c r="M208" s="25"/>
      <c r="N208" s="31">
        <f>H208</f>
        <v>1650000</v>
      </c>
      <c r="O208" s="24">
        <v>1200000</v>
      </c>
      <c r="P208" s="1"/>
      <c r="Q208" s="1"/>
      <c r="R208" s="6">
        <f>N208-O208</f>
        <v>450000</v>
      </c>
      <c r="S208" s="25"/>
      <c r="T208" s="31">
        <f t="shared" si="79"/>
        <v>0</v>
      </c>
      <c r="U208" s="24"/>
      <c r="V208" s="1"/>
      <c r="W208" s="1"/>
      <c r="X208" s="6">
        <f>T208-U208</f>
        <v>0</v>
      </c>
      <c r="Y208" s="25"/>
      <c r="AA208" s="65">
        <f t="shared" si="77"/>
        <v>0</v>
      </c>
      <c r="AB208" s="55">
        <f t="shared" si="78"/>
        <v>0</v>
      </c>
    </row>
    <row r="209" spans="6:32" ht="60" customHeight="1" x14ac:dyDescent="0.35">
      <c r="F209" s="84">
        <f t="shared" si="76"/>
        <v>40106</v>
      </c>
      <c r="G209" s="37" t="s">
        <v>347</v>
      </c>
      <c r="H209" s="31">
        <v>300000</v>
      </c>
      <c r="I209" s="24"/>
      <c r="J209" s="1"/>
      <c r="K209" s="1"/>
      <c r="L209" s="6">
        <f>H209</f>
        <v>300000</v>
      </c>
      <c r="M209" s="25"/>
      <c r="N209" s="31">
        <v>0</v>
      </c>
      <c r="O209" s="24"/>
      <c r="P209" s="1"/>
      <c r="Q209" s="1"/>
      <c r="R209" s="6">
        <f>N209</f>
        <v>0</v>
      </c>
      <c r="S209" s="25"/>
      <c r="T209" s="31">
        <f t="shared" si="79"/>
        <v>300000</v>
      </c>
      <c r="U209" s="24"/>
      <c r="V209" s="1"/>
      <c r="W209" s="1"/>
      <c r="X209" s="6">
        <f>T209</f>
        <v>300000</v>
      </c>
      <c r="Y209" s="25"/>
      <c r="AA209" s="65">
        <f t="shared" si="77"/>
        <v>0</v>
      </c>
      <c r="AB209" s="55">
        <f t="shared" si="78"/>
        <v>0</v>
      </c>
    </row>
    <row r="210" spans="6:32" ht="60" customHeight="1" x14ac:dyDescent="0.35">
      <c r="F210" s="84">
        <f t="shared" si="76"/>
        <v>40107</v>
      </c>
      <c r="G210" s="37" t="s">
        <v>251</v>
      </c>
      <c r="H210" s="31">
        <v>20000</v>
      </c>
      <c r="I210" s="24"/>
      <c r="J210" s="1"/>
      <c r="K210" s="1"/>
      <c r="L210" s="6">
        <f>H210</f>
        <v>20000</v>
      </c>
      <c r="M210" s="25"/>
      <c r="N210" s="31">
        <v>0</v>
      </c>
      <c r="O210" s="24"/>
      <c r="P210" s="1"/>
      <c r="Q210" s="1"/>
      <c r="R210" s="6">
        <f>N210</f>
        <v>0</v>
      </c>
      <c r="S210" s="25"/>
      <c r="T210" s="31">
        <f t="shared" si="79"/>
        <v>20000</v>
      </c>
      <c r="U210" s="24"/>
      <c r="V210" s="1"/>
      <c r="W210" s="1"/>
      <c r="X210" s="6">
        <f>T210</f>
        <v>20000</v>
      </c>
      <c r="Y210" s="25"/>
      <c r="AA210" s="65">
        <f t="shared" si="77"/>
        <v>0</v>
      </c>
      <c r="AB210" s="55">
        <f t="shared" si="78"/>
        <v>0</v>
      </c>
    </row>
    <row r="211" spans="6:32" ht="60" customHeight="1" x14ac:dyDescent="0.35">
      <c r="F211" s="83"/>
      <c r="G211" s="38" t="s">
        <v>87</v>
      </c>
      <c r="H211" s="33">
        <f t="shared" ref="H211:M211" si="80">SUM(H204:H210)</f>
        <v>5445000</v>
      </c>
      <c r="I211" s="27">
        <f t="shared" si="80"/>
        <v>1200000</v>
      </c>
      <c r="J211" s="2">
        <f t="shared" si="80"/>
        <v>200000</v>
      </c>
      <c r="K211" s="2">
        <f t="shared" si="80"/>
        <v>30000</v>
      </c>
      <c r="L211" s="2">
        <f t="shared" si="80"/>
        <v>4015000</v>
      </c>
      <c r="M211" s="28">
        <f t="shared" si="80"/>
        <v>0</v>
      </c>
      <c r="N211" s="33">
        <f t="shared" ref="N211:S211" si="81">SUM(N204:N210)</f>
        <v>1680000</v>
      </c>
      <c r="O211" s="27">
        <f t="shared" si="81"/>
        <v>1200000</v>
      </c>
      <c r="P211" s="2">
        <f t="shared" si="81"/>
        <v>0</v>
      </c>
      <c r="Q211" s="2">
        <f t="shared" si="81"/>
        <v>30000</v>
      </c>
      <c r="R211" s="2">
        <f t="shared" si="81"/>
        <v>450000</v>
      </c>
      <c r="S211" s="28">
        <f t="shared" si="81"/>
        <v>0</v>
      </c>
      <c r="T211" s="33">
        <f t="shared" ref="T211:Y211" si="82">SUM(T204:T210)</f>
        <v>3765000</v>
      </c>
      <c r="U211" s="27">
        <f t="shared" si="82"/>
        <v>0</v>
      </c>
      <c r="V211" s="2">
        <f t="shared" si="82"/>
        <v>200000</v>
      </c>
      <c r="W211" s="2">
        <f t="shared" si="82"/>
        <v>0</v>
      </c>
      <c r="X211" s="2">
        <f t="shared" si="82"/>
        <v>3565000</v>
      </c>
      <c r="Y211" s="28">
        <f t="shared" si="82"/>
        <v>0</v>
      </c>
      <c r="AA211" s="65">
        <f t="shared" si="77"/>
        <v>0</v>
      </c>
      <c r="AB211" s="55">
        <f t="shared" si="78"/>
        <v>0</v>
      </c>
      <c r="AC211" s="67"/>
      <c r="AD211" s="67"/>
      <c r="AE211" s="67"/>
      <c r="AF211" s="67"/>
    </row>
    <row r="212" spans="6:32" ht="60" customHeight="1" x14ac:dyDescent="0.35">
      <c r="F212" s="84">
        <v>40200</v>
      </c>
      <c r="G212" s="36" t="s">
        <v>88</v>
      </c>
      <c r="H212" s="31"/>
      <c r="I212" s="24"/>
      <c r="J212" s="1"/>
      <c r="K212" s="1"/>
      <c r="L212" s="6"/>
      <c r="M212" s="25"/>
      <c r="N212" s="31"/>
      <c r="O212" s="24"/>
      <c r="P212" s="1"/>
      <c r="Q212" s="1"/>
      <c r="R212" s="6"/>
      <c r="S212" s="25"/>
      <c r="T212" s="31"/>
      <c r="U212" s="24"/>
      <c r="V212" s="1"/>
      <c r="W212" s="1"/>
      <c r="X212" s="6"/>
      <c r="Y212" s="25"/>
      <c r="AA212" s="65">
        <f t="shared" si="77"/>
        <v>0</v>
      </c>
      <c r="AB212" s="55">
        <f t="shared" si="78"/>
        <v>0</v>
      </c>
    </row>
    <row r="213" spans="6:32" ht="60" customHeight="1" x14ac:dyDescent="0.35">
      <c r="F213" s="84"/>
      <c r="G213" s="38" t="s">
        <v>423</v>
      </c>
      <c r="H213" s="31"/>
      <c r="I213" s="24"/>
      <c r="J213" s="1"/>
      <c r="K213" s="1"/>
      <c r="L213" s="6"/>
      <c r="M213" s="25"/>
      <c r="N213" s="31"/>
      <c r="O213" s="24"/>
      <c r="P213" s="1"/>
      <c r="Q213" s="1"/>
      <c r="R213" s="6"/>
      <c r="S213" s="25"/>
      <c r="T213" s="31"/>
      <c r="U213" s="24"/>
      <c r="V213" s="1"/>
      <c r="W213" s="1"/>
      <c r="X213" s="6"/>
      <c r="Y213" s="25"/>
      <c r="AA213" s="65">
        <f t="shared" si="77"/>
        <v>0</v>
      </c>
      <c r="AB213" s="55">
        <f t="shared" si="78"/>
        <v>0</v>
      </c>
    </row>
    <row r="214" spans="6:32" ht="60" customHeight="1" x14ac:dyDescent="0.35">
      <c r="F214" s="84">
        <f>F212+1</f>
        <v>40201</v>
      </c>
      <c r="G214" s="37" t="s">
        <v>241</v>
      </c>
      <c r="H214" s="31">
        <v>62000000</v>
      </c>
      <c r="I214" s="24"/>
      <c r="J214" s="1"/>
      <c r="K214" s="1"/>
      <c r="L214" s="6">
        <f>H214</f>
        <v>62000000</v>
      </c>
      <c r="M214" s="25"/>
      <c r="N214" s="31">
        <f>H214</f>
        <v>62000000</v>
      </c>
      <c r="O214" s="24">
        <v>720000</v>
      </c>
      <c r="P214" s="1"/>
      <c r="Q214" s="1"/>
      <c r="R214" s="6">
        <f>N214-O214</f>
        <v>61280000</v>
      </c>
      <c r="S214" s="25"/>
      <c r="T214" s="31">
        <f>H214-N214</f>
        <v>0</v>
      </c>
      <c r="U214" s="24"/>
      <c r="V214" s="1"/>
      <c r="W214" s="1"/>
      <c r="X214" s="6">
        <f>T214</f>
        <v>0</v>
      </c>
      <c r="Y214" s="25"/>
      <c r="AA214" s="65">
        <f t="shared" si="77"/>
        <v>0</v>
      </c>
      <c r="AB214" s="55">
        <f t="shared" si="78"/>
        <v>0</v>
      </c>
    </row>
    <row r="215" spans="6:32" ht="60" customHeight="1" x14ac:dyDescent="0.35">
      <c r="F215" s="84"/>
      <c r="G215" s="38" t="s">
        <v>424</v>
      </c>
      <c r="H215" s="31"/>
      <c r="I215" s="24"/>
      <c r="J215" s="1"/>
      <c r="K215" s="1"/>
      <c r="L215" s="6"/>
      <c r="M215" s="25"/>
      <c r="N215" s="31"/>
      <c r="O215" s="24"/>
      <c r="P215" s="1"/>
      <c r="Q215" s="1"/>
      <c r="R215" s="6"/>
      <c r="S215" s="25"/>
      <c r="T215" s="31">
        <f t="shared" ref="T215:T247" si="83">H215-N215</f>
        <v>0</v>
      </c>
      <c r="U215" s="24"/>
      <c r="V215" s="1"/>
      <c r="W215" s="1"/>
      <c r="X215" s="6"/>
      <c r="Y215" s="25"/>
      <c r="AA215" s="65">
        <f t="shared" si="77"/>
        <v>0</v>
      </c>
      <c r="AB215" s="55">
        <f t="shared" si="78"/>
        <v>0</v>
      </c>
    </row>
    <row r="216" spans="6:32" ht="60" customHeight="1" x14ac:dyDescent="0.35">
      <c r="F216" s="84">
        <f>F214+1</f>
        <v>40202</v>
      </c>
      <c r="G216" s="37" t="s">
        <v>95</v>
      </c>
      <c r="H216" s="31">
        <v>200000</v>
      </c>
      <c r="I216" s="24"/>
      <c r="J216" s="1"/>
      <c r="K216" s="1"/>
      <c r="L216" s="6">
        <f>H216</f>
        <v>200000</v>
      </c>
      <c r="M216" s="25"/>
      <c r="N216" s="31">
        <f>H216</f>
        <v>200000</v>
      </c>
      <c r="O216" s="24"/>
      <c r="P216" s="1"/>
      <c r="Q216" s="1"/>
      <c r="R216" s="6">
        <f>N216</f>
        <v>200000</v>
      </c>
      <c r="S216" s="25"/>
      <c r="T216" s="31">
        <f t="shared" si="83"/>
        <v>0</v>
      </c>
      <c r="U216" s="24"/>
      <c r="V216" s="1"/>
      <c r="W216" s="1"/>
      <c r="X216" s="6">
        <f>T216</f>
        <v>0</v>
      </c>
      <c r="Y216" s="25"/>
      <c r="AA216" s="65">
        <f t="shared" si="77"/>
        <v>0</v>
      </c>
      <c r="AB216" s="55">
        <f t="shared" si="78"/>
        <v>0</v>
      </c>
    </row>
    <row r="217" spans="6:32" ht="60" customHeight="1" x14ac:dyDescent="0.35">
      <c r="F217" s="84">
        <f>F216+1</f>
        <v>40203</v>
      </c>
      <c r="G217" s="37" t="s">
        <v>228</v>
      </c>
      <c r="H217" s="31">
        <v>100000</v>
      </c>
      <c r="I217" s="24"/>
      <c r="J217" s="1"/>
      <c r="K217" s="1"/>
      <c r="L217" s="6">
        <f>H217</f>
        <v>100000</v>
      </c>
      <c r="M217" s="25"/>
      <c r="N217" s="31">
        <f t="shared" ref="N217:N246" si="84">H217</f>
        <v>100000</v>
      </c>
      <c r="O217" s="24"/>
      <c r="P217" s="1"/>
      <c r="Q217" s="1"/>
      <c r="R217" s="6">
        <f>N217</f>
        <v>100000</v>
      </c>
      <c r="S217" s="25"/>
      <c r="T217" s="31">
        <f t="shared" si="83"/>
        <v>0</v>
      </c>
      <c r="U217" s="24"/>
      <c r="V217" s="1"/>
      <c r="W217" s="1"/>
      <c r="X217" s="6">
        <f>T217</f>
        <v>0</v>
      </c>
      <c r="Y217" s="25"/>
      <c r="AA217" s="65">
        <f t="shared" si="77"/>
        <v>0</v>
      </c>
      <c r="AB217" s="55">
        <f t="shared" si="78"/>
        <v>0</v>
      </c>
    </row>
    <row r="218" spans="6:32" ht="60" customHeight="1" x14ac:dyDescent="0.35">
      <c r="F218" s="84">
        <f>F217+1</f>
        <v>40204</v>
      </c>
      <c r="G218" s="37" t="s">
        <v>269</v>
      </c>
      <c r="H218" s="31">
        <v>1200000</v>
      </c>
      <c r="I218" s="24"/>
      <c r="J218" s="1"/>
      <c r="K218" s="1"/>
      <c r="L218" s="6">
        <f>H218</f>
        <v>1200000</v>
      </c>
      <c r="M218" s="25"/>
      <c r="N218" s="31">
        <v>0</v>
      </c>
      <c r="O218" s="24"/>
      <c r="P218" s="1"/>
      <c r="Q218" s="1"/>
      <c r="R218" s="6">
        <f>N218</f>
        <v>0</v>
      </c>
      <c r="S218" s="25"/>
      <c r="T218" s="31">
        <f t="shared" si="83"/>
        <v>1200000</v>
      </c>
      <c r="U218" s="24"/>
      <c r="V218" s="1"/>
      <c r="W218" s="1"/>
      <c r="X218" s="6">
        <f>T218</f>
        <v>1200000</v>
      </c>
      <c r="Y218" s="25"/>
      <c r="AA218" s="65">
        <f t="shared" si="77"/>
        <v>0</v>
      </c>
      <c r="AB218" s="55">
        <f t="shared" si="78"/>
        <v>0</v>
      </c>
    </row>
    <row r="219" spans="6:32" ht="60" customHeight="1" x14ac:dyDescent="0.35">
      <c r="F219" s="84"/>
      <c r="G219" s="38" t="s">
        <v>425</v>
      </c>
      <c r="H219" s="31"/>
      <c r="I219" s="24"/>
      <c r="J219" s="1"/>
      <c r="K219" s="1"/>
      <c r="L219" s="6"/>
      <c r="M219" s="25"/>
      <c r="N219" s="31">
        <f t="shared" si="84"/>
        <v>0</v>
      </c>
      <c r="O219" s="24"/>
      <c r="P219" s="1"/>
      <c r="Q219" s="1"/>
      <c r="R219" s="6"/>
      <c r="S219" s="25"/>
      <c r="T219" s="31">
        <f t="shared" si="83"/>
        <v>0</v>
      </c>
      <c r="U219" s="24"/>
      <c r="V219" s="1"/>
      <c r="W219" s="1"/>
      <c r="X219" s="6"/>
      <c r="Y219" s="25"/>
      <c r="AA219" s="65">
        <f t="shared" si="77"/>
        <v>0</v>
      </c>
      <c r="AB219" s="55">
        <f t="shared" si="78"/>
        <v>0</v>
      </c>
    </row>
    <row r="220" spans="6:32" ht="60" customHeight="1" x14ac:dyDescent="0.35">
      <c r="F220" s="84">
        <f>F218+1</f>
        <v>40205</v>
      </c>
      <c r="G220" s="37" t="s">
        <v>329</v>
      </c>
      <c r="H220" s="31">
        <v>400000</v>
      </c>
      <c r="I220" s="24"/>
      <c r="J220" s="1"/>
      <c r="K220" s="1"/>
      <c r="L220" s="6">
        <f t="shared" ref="L220:L228" si="85">H220</f>
        <v>400000</v>
      </c>
      <c r="M220" s="25"/>
      <c r="N220" s="31">
        <v>0</v>
      </c>
      <c r="O220" s="24"/>
      <c r="P220" s="1"/>
      <c r="Q220" s="1"/>
      <c r="R220" s="6">
        <f t="shared" ref="R220:R228" si="86">N220</f>
        <v>0</v>
      </c>
      <c r="S220" s="25"/>
      <c r="T220" s="31">
        <f t="shared" si="83"/>
        <v>400000</v>
      </c>
      <c r="U220" s="24"/>
      <c r="V220" s="1"/>
      <c r="W220" s="1"/>
      <c r="X220" s="6">
        <f t="shared" ref="X220:X228" si="87">T220</f>
        <v>400000</v>
      </c>
      <c r="Y220" s="25"/>
      <c r="AA220" s="65">
        <f t="shared" si="77"/>
        <v>0</v>
      </c>
      <c r="AB220" s="55">
        <f t="shared" si="78"/>
        <v>0</v>
      </c>
    </row>
    <row r="221" spans="6:32" ht="60" customHeight="1" x14ac:dyDescent="0.35">
      <c r="F221" s="84">
        <f>F220+1</f>
        <v>40206</v>
      </c>
      <c r="G221" s="37" t="s">
        <v>252</v>
      </c>
      <c r="H221" s="31">
        <v>30000</v>
      </c>
      <c r="I221" s="24"/>
      <c r="J221" s="1"/>
      <c r="K221" s="1"/>
      <c r="L221" s="6">
        <f t="shared" si="85"/>
        <v>30000</v>
      </c>
      <c r="M221" s="25"/>
      <c r="N221" s="31">
        <f t="shared" si="84"/>
        <v>30000</v>
      </c>
      <c r="O221" s="24"/>
      <c r="P221" s="1"/>
      <c r="Q221" s="1"/>
      <c r="R221" s="6">
        <f t="shared" si="86"/>
        <v>30000</v>
      </c>
      <c r="S221" s="25"/>
      <c r="T221" s="31">
        <f t="shared" si="83"/>
        <v>0</v>
      </c>
      <c r="U221" s="24"/>
      <c r="V221" s="1"/>
      <c r="W221" s="1"/>
      <c r="X221" s="6">
        <f t="shared" si="87"/>
        <v>0</v>
      </c>
      <c r="Y221" s="25"/>
      <c r="AA221" s="65">
        <f t="shared" si="77"/>
        <v>0</v>
      </c>
      <c r="AB221" s="55">
        <f t="shared" si="78"/>
        <v>0</v>
      </c>
    </row>
    <row r="222" spans="6:32" ht="60" customHeight="1" x14ac:dyDescent="0.35">
      <c r="F222" s="84">
        <f t="shared" ref="F222:F228" si="88">F221+1</f>
        <v>40207</v>
      </c>
      <c r="G222" s="37" t="s">
        <v>410</v>
      </c>
      <c r="H222" s="31">
        <v>300000</v>
      </c>
      <c r="I222" s="24"/>
      <c r="J222" s="1"/>
      <c r="K222" s="1"/>
      <c r="L222" s="6">
        <f t="shared" si="85"/>
        <v>300000</v>
      </c>
      <c r="M222" s="25"/>
      <c r="N222" s="31">
        <v>0</v>
      </c>
      <c r="O222" s="24"/>
      <c r="P222" s="1"/>
      <c r="Q222" s="1"/>
      <c r="R222" s="6">
        <f t="shared" si="86"/>
        <v>0</v>
      </c>
      <c r="S222" s="25"/>
      <c r="T222" s="31">
        <f t="shared" si="83"/>
        <v>300000</v>
      </c>
      <c r="U222" s="24"/>
      <c r="V222" s="1"/>
      <c r="W222" s="1"/>
      <c r="X222" s="6">
        <f t="shared" si="87"/>
        <v>300000</v>
      </c>
      <c r="Y222" s="25"/>
      <c r="AA222" s="65">
        <f t="shared" si="77"/>
        <v>0</v>
      </c>
      <c r="AB222" s="55">
        <f t="shared" si="78"/>
        <v>0</v>
      </c>
    </row>
    <row r="223" spans="6:32" ht="60" customHeight="1" x14ac:dyDescent="0.35">
      <c r="F223" s="84">
        <f t="shared" si="88"/>
        <v>40208</v>
      </c>
      <c r="G223" s="37" t="s">
        <v>91</v>
      </c>
      <c r="H223" s="31">
        <v>100000</v>
      </c>
      <c r="I223" s="24"/>
      <c r="J223" s="1"/>
      <c r="K223" s="1"/>
      <c r="L223" s="6">
        <f t="shared" si="85"/>
        <v>100000</v>
      </c>
      <c r="M223" s="25"/>
      <c r="N223" s="31">
        <v>0</v>
      </c>
      <c r="O223" s="24"/>
      <c r="P223" s="1"/>
      <c r="Q223" s="1"/>
      <c r="R223" s="6">
        <f t="shared" si="86"/>
        <v>0</v>
      </c>
      <c r="S223" s="25"/>
      <c r="T223" s="31">
        <f t="shared" si="83"/>
        <v>100000</v>
      </c>
      <c r="U223" s="24"/>
      <c r="V223" s="1"/>
      <c r="W223" s="1"/>
      <c r="X223" s="6">
        <f t="shared" si="87"/>
        <v>100000</v>
      </c>
      <c r="Y223" s="25"/>
      <c r="AA223" s="65">
        <f t="shared" si="77"/>
        <v>0</v>
      </c>
      <c r="AB223" s="55">
        <f t="shared" si="78"/>
        <v>0</v>
      </c>
    </row>
    <row r="224" spans="6:32" ht="60" customHeight="1" x14ac:dyDescent="0.35">
      <c r="F224" s="84">
        <f t="shared" si="88"/>
        <v>40209</v>
      </c>
      <c r="G224" s="37" t="s">
        <v>93</v>
      </c>
      <c r="H224" s="31">
        <v>200000</v>
      </c>
      <c r="I224" s="24"/>
      <c r="J224" s="1"/>
      <c r="K224" s="1"/>
      <c r="L224" s="6">
        <f t="shared" si="85"/>
        <v>200000</v>
      </c>
      <c r="M224" s="25"/>
      <c r="N224" s="31">
        <f t="shared" si="84"/>
        <v>200000</v>
      </c>
      <c r="O224" s="24"/>
      <c r="P224" s="1"/>
      <c r="Q224" s="1"/>
      <c r="R224" s="6">
        <f t="shared" si="86"/>
        <v>200000</v>
      </c>
      <c r="S224" s="25"/>
      <c r="T224" s="31">
        <f t="shared" si="83"/>
        <v>0</v>
      </c>
      <c r="U224" s="24"/>
      <c r="V224" s="1"/>
      <c r="W224" s="1"/>
      <c r="X224" s="6">
        <f t="shared" si="87"/>
        <v>0</v>
      </c>
      <c r="Y224" s="25"/>
      <c r="AA224" s="65">
        <f t="shared" si="77"/>
        <v>0</v>
      </c>
      <c r="AB224" s="55">
        <f t="shared" si="78"/>
        <v>0</v>
      </c>
    </row>
    <row r="225" spans="6:28" ht="60" customHeight="1" x14ac:dyDescent="0.35">
      <c r="F225" s="84">
        <f t="shared" si="88"/>
        <v>40210</v>
      </c>
      <c r="G225" s="37" t="s">
        <v>94</v>
      </c>
      <c r="H225" s="31">
        <v>1150000</v>
      </c>
      <c r="I225" s="24"/>
      <c r="J225" s="1"/>
      <c r="K225" s="1"/>
      <c r="L225" s="6">
        <f t="shared" si="85"/>
        <v>1150000</v>
      </c>
      <c r="M225" s="25"/>
      <c r="N225" s="31">
        <v>0</v>
      </c>
      <c r="O225" s="24"/>
      <c r="P225" s="1"/>
      <c r="Q225" s="1"/>
      <c r="R225" s="6">
        <f t="shared" si="86"/>
        <v>0</v>
      </c>
      <c r="S225" s="25"/>
      <c r="T225" s="31">
        <f t="shared" si="83"/>
        <v>1150000</v>
      </c>
      <c r="U225" s="24"/>
      <c r="V225" s="1"/>
      <c r="W225" s="1"/>
      <c r="X225" s="6">
        <f t="shared" si="87"/>
        <v>1150000</v>
      </c>
      <c r="Y225" s="25"/>
      <c r="AA225" s="65">
        <f t="shared" si="77"/>
        <v>0</v>
      </c>
      <c r="AB225" s="55">
        <f t="shared" si="78"/>
        <v>0</v>
      </c>
    </row>
    <row r="226" spans="6:28" ht="60" customHeight="1" x14ac:dyDescent="0.35">
      <c r="F226" s="84">
        <f t="shared" si="88"/>
        <v>40211</v>
      </c>
      <c r="G226" s="37" t="s">
        <v>270</v>
      </c>
      <c r="H226" s="31">
        <v>100000</v>
      </c>
      <c r="I226" s="24"/>
      <c r="J226" s="1"/>
      <c r="K226" s="1"/>
      <c r="L226" s="6">
        <f t="shared" si="85"/>
        <v>100000</v>
      </c>
      <c r="M226" s="25"/>
      <c r="N226" s="31">
        <v>0</v>
      </c>
      <c r="O226" s="24"/>
      <c r="P226" s="1"/>
      <c r="Q226" s="1"/>
      <c r="R226" s="6">
        <f t="shared" si="86"/>
        <v>0</v>
      </c>
      <c r="S226" s="25"/>
      <c r="T226" s="31">
        <f t="shared" si="83"/>
        <v>100000</v>
      </c>
      <c r="U226" s="24"/>
      <c r="V226" s="1"/>
      <c r="W226" s="1"/>
      <c r="X226" s="6">
        <f t="shared" si="87"/>
        <v>100000</v>
      </c>
      <c r="Y226" s="25"/>
      <c r="AA226" s="65">
        <f t="shared" si="77"/>
        <v>0</v>
      </c>
      <c r="AB226" s="55">
        <f t="shared" si="78"/>
        <v>0</v>
      </c>
    </row>
    <row r="227" spans="6:28" ht="60" customHeight="1" x14ac:dyDescent="0.35">
      <c r="F227" s="84">
        <f t="shared" si="88"/>
        <v>40212</v>
      </c>
      <c r="G227" s="37" t="s">
        <v>310</v>
      </c>
      <c r="H227" s="31">
        <v>1946000</v>
      </c>
      <c r="I227" s="24"/>
      <c r="J227" s="1"/>
      <c r="K227" s="1"/>
      <c r="L227" s="6">
        <f t="shared" si="85"/>
        <v>1946000</v>
      </c>
      <c r="M227" s="25"/>
      <c r="N227" s="31">
        <v>0</v>
      </c>
      <c r="O227" s="24"/>
      <c r="P227" s="1"/>
      <c r="Q227" s="1"/>
      <c r="R227" s="6">
        <f t="shared" si="86"/>
        <v>0</v>
      </c>
      <c r="S227" s="25"/>
      <c r="T227" s="31">
        <f t="shared" si="83"/>
        <v>1946000</v>
      </c>
      <c r="U227" s="24"/>
      <c r="V227" s="1"/>
      <c r="W227" s="1"/>
      <c r="X227" s="6">
        <f t="shared" si="87"/>
        <v>1946000</v>
      </c>
      <c r="Y227" s="25"/>
      <c r="AA227" s="65">
        <f t="shared" si="77"/>
        <v>0</v>
      </c>
      <c r="AB227" s="55">
        <f t="shared" si="78"/>
        <v>0</v>
      </c>
    </row>
    <row r="228" spans="6:28" ht="60" customHeight="1" x14ac:dyDescent="0.35">
      <c r="F228" s="84">
        <f t="shared" si="88"/>
        <v>40213</v>
      </c>
      <c r="G228" s="37" t="s">
        <v>413</v>
      </c>
      <c r="H228" s="31">
        <v>90000</v>
      </c>
      <c r="I228" s="24"/>
      <c r="J228" s="1"/>
      <c r="K228" s="1"/>
      <c r="L228" s="6">
        <f t="shared" si="85"/>
        <v>90000</v>
      </c>
      <c r="M228" s="25"/>
      <c r="N228" s="31">
        <f t="shared" si="84"/>
        <v>90000</v>
      </c>
      <c r="O228" s="24"/>
      <c r="P228" s="1"/>
      <c r="Q228" s="1"/>
      <c r="R228" s="6">
        <f t="shared" si="86"/>
        <v>90000</v>
      </c>
      <c r="S228" s="25"/>
      <c r="T228" s="31">
        <f t="shared" si="83"/>
        <v>0</v>
      </c>
      <c r="U228" s="24"/>
      <c r="V228" s="1"/>
      <c r="W228" s="1"/>
      <c r="X228" s="6">
        <f t="shared" si="87"/>
        <v>0</v>
      </c>
      <c r="Y228" s="25"/>
      <c r="AA228" s="65">
        <f t="shared" si="77"/>
        <v>0</v>
      </c>
      <c r="AB228" s="55">
        <f t="shared" si="78"/>
        <v>0</v>
      </c>
    </row>
    <row r="229" spans="6:28" ht="60" customHeight="1" x14ac:dyDescent="0.35">
      <c r="F229" s="84"/>
      <c r="G229" s="38" t="s">
        <v>426</v>
      </c>
      <c r="H229" s="31"/>
      <c r="I229" s="24"/>
      <c r="J229" s="1"/>
      <c r="K229" s="1"/>
      <c r="L229" s="6"/>
      <c r="M229" s="25"/>
      <c r="N229" s="31">
        <f t="shared" si="84"/>
        <v>0</v>
      </c>
      <c r="O229" s="24"/>
      <c r="P229" s="1"/>
      <c r="Q229" s="1"/>
      <c r="R229" s="6"/>
      <c r="S229" s="25"/>
      <c r="T229" s="31">
        <f t="shared" si="83"/>
        <v>0</v>
      </c>
      <c r="U229" s="24"/>
      <c r="V229" s="1"/>
      <c r="W229" s="1"/>
      <c r="X229" s="6"/>
      <c r="Y229" s="25"/>
      <c r="AA229" s="65">
        <f t="shared" si="77"/>
        <v>0</v>
      </c>
      <c r="AB229" s="55">
        <f t="shared" si="78"/>
        <v>0</v>
      </c>
    </row>
    <row r="230" spans="6:28" ht="76.5" x14ac:dyDescent="0.35">
      <c r="F230" s="84">
        <f>F228+1</f>
        <v>40214</v>
      </c>
      <c r="G230" s="37" t="s">
        <v>411</v>
      </c>
      <c r="H230" s="31">
        <v>600000</v>
      </c>
      <c r="I230" s="24">
        <f>H230/2</f>
        <v>300000</v>
      </c>
      <c r="J230" s="1"/>
      <c r="K230" s="1"/>
      <c r="L230" s="6">
        <f>H230/2</f>
        <v>300000</v>
      </c>
      <c r="M230" s="25"/>
      <c r="N230" s="31">
        <f t="shared" si="84"/>
        <v>600000</v>
      </c>
      <c r="O230" s="24">
        <f>N230/2</f>
        <v>300000</v>
      </c>
      <c r="P230" s="1"/>
      <c r="Q230" s="1"/>
      <c r="R230" s="6">
        <f>N230/2</f>
        <v>300000</v>
      </c>
      <c r="S230" s="25"/>
      <c r="T230" s="31">
        <f t="shared" si="83"/>
        <v>0</v>
      </c>
      <c r="U230" s="24">
        <f>T230/2</f>
        <v>0</v>
      </c>
      <c r="V230" s="1"/>
      <c r="W230" s="1"/>
      <c r="X230" s="6">
        <f>T230/2</f>
        <v>0</v>
      </c>
      <c r="Y230" s="25"/>
      <c r="AA230" s="65">
        <f t="shared" si="77"/>
        <v>0</v>
      </c>
      <c r="AB230" s="55">
        <f t="shared" si="78"/>
        <v>0</v>
      </c>
    </row>
    <row r="231" spans="6:28" ht="60" customHeight="1" x14ac:dyDescent="0.35">
      <c r="F231" s="84">
        <f>F230+1</f>
        <v>40215</v>
      </c>
      <c r="G231" s="37" t="s">
        <v>412</v>
      </c>
      <c r="H231" s="31">
        <v>100000</v>
      </c>
      <c r="I231" s="24"/>
      <c r="J231" s="1"/>
      <c r="K231" s="1"/>
      <c r="L231" s="6">
        <f>H231</f>
        <v>100000</v>
      </c>
      <c r="M231" s="25"/>
      <c r="N231" s="31">
        <v>0</v>
      </c>
      <c r="O231" s="24"/>
      <c r="P231" s="1"/>
      <c r="Q231" s="1"/>
      <c r="R231" s="6">
        <f>N231</f>
        <v>0</v>
      </c>
      <c r="S231" s="25"/>
      <c r="T231" s="31">
        <f t="shared" si="83"/>
        <v>100000</v>
      </c>
      <c r="U231" s="24"/>
      <c r="V231" s="1"/>
      <c r="W231" s="1"/>
      <c r="X231" s="6">
        <f>T231</f>
        <v>100000</v>
      </c>
      <c r="Y231" s="25"/>
      <c r="AA231" s="65">
        <f t="shared" si="77"/>
        <v>0</v>
      </c>
      <c r="AB231" s="55">
        <f t="shared" si="78"/>
        <v>0</v>
      </c>
    </row>
    <row r="232" spans="6:28" ht="60" customHeight="1" x14ac:dyDescent="0.35">
      <c r="F232" s="84">
        <f>F231+1</f>
        <v>40216</v>
      </c>
      <c r="G232" s="37" t="s">
        <v>348</v>
      </c>
      <c r="H232" s="31">
        <v>100000</v>
      </c>
      <c r="I232" s="24"/>
      <c r="J232" s="1"/>
      <c r="K232" s="1"/>
      <c r="L232" s="6">
        <f>H232</f>
        <v>100000</v>
      </c>
      <c r="M232" s="25"/>
      <c r="N232" s="31">
        <v>0</v>
      </c>
      <c r="O232" s="24"/>
      <c r="P232" s="1"/>
      <c r="Q232" s="1"/>
      <c r="R232" s="6">
        <f>N232</f>
        <v>0</v>
      </c>
      <c r="S232" s="25"/>
      <c r="T232" s="31">
        <f t="shared" si="83"/>
        <v>100000</v>
      </c>
      <c r="U232" s="24"/>
      <c r="V232" s="1"/>
      <c r="W232" s="1"/>
      <c r="X232" s="6">
        <f>T232</f>
        <v>100000</v>
      </c>
      <c r="Y232" s="25"/>
      <c r="AA232" s="65">
        <f t="shared" si="77"/>
        <v>0</v>
      </c>
      <c r="AB232" s="55">
        <f t="shared" si="78"/>
        <v>0</v>
      </c>
    </row>
    <row r="233" spans="6:28" ht="60" customHeight="1" x14ac:dyDescent="0.35">
      <c r="F233" s="84"/>
      <c r="G233" s="38" t="s">
        <v>427</v>
      </c>
      <c r="H233" s="31"/>
      <c r="I233" s="24"/>
      <c r="J233" s="1"/>
      <c r="K233" s="1"/>
      <c r="L233" s="6"/>
      <c r="M233" s="25"/>
      <c r="N233" s="31">
        <f t="shared" si="84"/>
        <v>0</v>
      </c>
      <c r="O233" s="24"/>
      <c r="P233" s="1"/>
      <c r="Q233" s="1"/>
      <c r="R233" s="6"/>
      <c r="S233" s="25"/>
      <c r="T233" s="31">
        <f t="shared" si="83"/>
        <v>0</v>
      </c>
      <c r="U233" s="24"/>
      <c r="V233" s="1"/>
      <c r="W233" s="1"/>
      <c r="X233" s="6"/>
      <c r="Y233" s="25"/>
      <c r="AA233" s="65">
        <f t="shared" si="77"/>
        <v>0</v>
      </c>
      <c r="AB233" s="55">
        <f t="shared" si="78"/>
        <v>0</v>
      </c>
    </row>
    <row r="234" spans="6:28" ht="60" customHeight="1" x14ac:dyDescent="0.35">
      <c r="F234" s="84">
        <f>F232+1</f>
        <v>40217</v>
      </c>
      <c r="G234" s="37" t="s">
        <v>89</v>
      </c>
      <c r="H234" s="31">
        <v>700000</v>
      </c>
      <c r="I234" s="24"/>
      <c r="J234" s="1"/>
      <c r="K234" s="1"/>
      <c r="L234" s="6">
        <f>H234</f>
        <v>700000</v>
      </c>
      <c r="M234" s="25"/>
      <c r="N234" s="31">
        <v>0</v>
      </c>
      <c r="O234" s="24"/>
      <c r="P234" s="1"/>
      <c r="Q234" s="1"/>
      <c r="R234" s="6">
        <f t="shared" ref="R234:R241" si="89">N234</f>
        <v>0</v>
      </c>
      <c r="S234" s="25"/>
      <c r="T234" s="31">
        <f t="shared" si="83"/>
        <v>700000</v>
      </c>
      <c r="U234" s="24"/>
      <c r="V234" s="1"/>
      <c r="W234" s="1"/>
      <c r="X234" s="6">
        <f t="shared" ref="X234:X241" si="90">T234</f>
        <v>700000</v>
      </c>
      <c r="Y234" s="25"/>
      <c r="AA234" s="65">
        <f t="shared" si="77"/>
        <v>0</v>
      </c>
      <c r="AB234" s="55">
        <f t="shared" si="78"/>
        <v>0</v>
      </c>
    </row>
    <row r="235" spans="6:28" ht="60" customHeight="1" x14ac:dyDescent="0.35">
      <c r="F235" s="84">
        <f>F234+1</f>
        <v>40218</v>
      </c>
      <c r="G235" s="37" t="s">
        <v>409</v>
      </c>
      <c r="H235" s="31">
        <v>350000</v>
      </c>
      <c r="I235" s="24"/>
      <c r="J235" s="1"/>
      <c r="K235" s="1"/>
      <c r="L235" s="6">
        <f>H235</f>
        <v>350000</v>
      </c>
      <c r="M235" s="25"/>
      <c r="N235" s="31">
        <v>150000</v>
      </c>
      <c r="O235" s="24"/>
      <c r="P235" s="1"/>
      <c r="Q235" s="1"/>
      <c r="R235" s="6">
        <f t="shared" si="89"/>
        <v>150000</v>
      </c>
      <c r="S235" s="25"/>
      <c r="T235" s="31">
        <f t="shared" si="83"/>
        <v>200000</v>
      </c>
      <c r="U235" s="24"/>
      <c r="V235" s="1"/>
      <c r="W235" s="1"/>
      <c r="X235" s="6">
        <f t="shared" si="90"/>
        <v>200000</v>
      </c>
      <c r="Y235" s="25"/>
      <c r="AA235" s="65">
        <f t="shared" si="77"/>
        <v>0</v>
      </c>
      <c r="AB235" s="55">
        <f t="shared" si="78"/>
        <v>0</v>
      </c>
    </row>
    <row r="236" spans="6:28" ht="60" customHeight="1" x14ac:dyDescent="0.35">
      <c r="F236" s="84">
        <f t="shared" ref="F236:F241" si="91">F235+1</f>
        <v>40219</v>
      </c>
      <c r="G236" s="37" t="s">
        <v>253</v>
      </c>
      <c r="H236" s="31">
        <v>300000</v>
      </c>
      <c r="I236" s="24"/>
      <c r="J236" s="1"/>
      <c r="K236" s="1"/>
      <c r="L236" s="6">
        <f>H236</f>
        <v>300000</v>
      </c>
      <c r="M236" s="25"/>
      <c r="N236" s="31">
        <f t="shared" si="84"/>
        <v>300000</v>
      </c>
      <c r="O236" s="24"/>
      <c r="P236" s="1"/>
      <c r="Q236" s="1"/>
      <c r="R236" s="6">
        <f t="shared" si="89"/>
        <v>300000</v>
      </c>
      <c r="S236" s="25"/>
      <c r="T236" s="31">
        <f t="shared" si="83"/>
        <v>0</v>
      </c>
      <c r="U236" s="24"/>
      <c r="V236" s="1"/>
      <c r="W236" s="1"/>
      <c r="X236" s="6">
        <f t="shared" si="90"/>
        <v>0</v>
      </c>
      <c r="Y236" s="25"/>
      <c r="AA236" s="65">
        <f t="shared" si="77"/>
        <v>0</v>
      </c>
      <c r="AB236" s="55">
        <f t="shared" si="78"/>
        <v>0</v>
      </c>
    </row>
    <row r="237" spans="6:28" ht="60" customHeight="1" x14ac:dyDescent="0.35">
      <c r="F237" s="84">
        <f t="shared" si="91"/>
        <v>40220</v>
      </c>
      <c r="G237" s="37" t="s">
        <v>90</v>
      </c>
      <c r="H237" s="31">
        <v>1800000</v>
      </c>
      <c r="I237" s="24"/>
      <c r="J237" s="1"/>
      <c r="K237" s="1"/>
      <c r="L237" s="6">
        <f t="shared" ref="L237:L247" si="92">H237</f>
        <v>1800000</v>
      </c>
      <c r="M237" s="25"/>
      <c r="N237" s="31">
        <f t="shared" si="84"/>
        <v>1800000</v>
      </c>
      <c r="O237" s="24"/>
      <c r="P237" s="1"/>
      <c r="Q237" s="1"/>
      <c r="R237" s="6">
        <f t="shared" si="89"/>
        <v>1800000</v>
      </c>
      <c r="S237" s="25"/>
      <c r="T237" s="31">
        <f t="shared" si="83"/>
        <v>0</v>
      </c>
      <c r="U237" s="24"/>
      <c r="V237" s="1"/>
      <c r="W237" s="1"/>
      <c r="X237" s="6">
        <f t="shared" si="90"/>
        <v>0</v>
      </c>
      <c r="Y237" s="25"/>
      <c r="AA237" s="65">
        <f t="shared" si="77"/>
        <v>0</v>
      </c>
      <c r="AB237" s="55">
        <f t="shared" si="78"/>
        <v>0</v>
      </c>
    </row>
    <row r="238" spans="6:28" ht="60" customHeight="1" x14ac:dyDescent="0.35">
      <c r="F238" s="84">
        <f t="shared" si="91"/>
        <v>40221</v>
      </c>
      <c r="G238" s="37" t="s">
        <v>408</v>
      </c>
      <c r="H238" s="31">
        <v>500000</v>
      </c>
      <c r="I238" s="24"/>
      <c r="J238" s="1"/>
      <c r="K238" s="1"/>
      <c r="L238" s="6">
        <f t="shared" si="92"/>
        <v>500000</v>
      </c>
      <c r="M238" s="25"/>
      <c r="N238" s="31">
        <f t="shared" si="84"/>
        <v>500000</v>
      </c>
      <c r="O238" s="24"/>
      <c r="P238" s="1"/>
      <c r="Q238" s="1"/>
      <c r="R238" s="6">
        <f t="shared" si="89"/>
        <v>500000</v>
      </c>
      <c r="S238" s="25"/>
      <c r="T238" s="31">
        <f t="shared" si="83"/>
        <v>0</v>
      </c>
      <c r="U238" s="24"/>
      <c r="V238" s="1"/>
      <c r="W238" s="1"/>
      <c r="X238" s="6">
        <f t="shared" si="90"/>
        <v>0</v>
      </c>
      <c r="Y238" s="25"/>
      <c r="AA238" s="65">
        <f t="shared" si="77"/>
        <v>0</v>
      </c>
      <c r="AB238" s="55">
        <f t="shared" si="78"/>
        <v>0</v>
      </c>
    </row>
    <row r="239" spans="6:28" ht="60" customHeight="1" x14ac:dyDescent="0.35">
      <c r="F239" s="84">
        <f t="shared" si="91"/>
        <v>40222</v>
      </c>
      <c r="G239" s="37" t="s">
        <v>406</v>
      </c>
      <c r="H239" s="31">
        <v>350000</v>
      </c>
      <c r="I239" s="24"/>
      <c r="J239" s="1"/>
      <c r="K239" s="1"/>
      <c r="L239" s="6">
        <f t="shared" si="92"/>
        <v>350000</v>
      </c>
      <c r="M239" s="25"/>
      <c r="N239" s="31">
        <v>100000</v>
      </c>
      <c r="O239" s="24"/>
      <c r="P239" s="1"/>
      <c r="Q239" s="1"/>
      <c r="R239" s="6">
        <f t="shared" si="89"/>
        <v>100000</v>
      </c>
      <c r="S239" s="25"/>
      <c r="T239" s="31">
        <f t="shared" si="83"/>
        <v>250000</v>
      </c>
      <c r="U239" s="24"/>
      <c r="V239" s="1"/>
      <c r="W239" s="1"/>
      <c r="X239" s="6">
        <f t="shared" si="90"/>
        <v>250000</v>
      </c>
      <c r="Y239" s="25"/>
      <c r="AA239" s="65">
        <f t="shared" si="77"/>
        <v>0</v>
      </c>
      <c r="AB239" s="55">
        <f t="shared" si="78"/>
        <v>0</v>
      </c>
    </row>
    <row r="240" spans="6:28" ht="60" customHeight="1" x14ac:dyDescent="0.35">
      <c r="F240" s="84">
        <f t="shared" si="91"/>
        <v>40223</v>
      </c>
      <c r="G240" s="37" t="s">
        <v>92</v>
      </c>
      <c r="H240" s="31">
        <v>324000</v>
      </c>
      <c r="I240" s="24"/>
      <c r="J240" s="1"/>
      <c r="K240" s="1"/>
      <c r="L240" s="6">
        <f t="shared" si="92"/>
        <v>324000</v>
      </c>
      <c r="M240" s="25"/>
      <c r="N240" s="31">
        <f t="shared" si="84"/>
        <v>324000</v>
      </c>
      <c r="O240" s="24"/>
      <c r="P240" s="1"/>
      <c r="Q240" s="1"/>
      <c r="R240" s="6">
        <f t="shared" si="89"/>
        <v>324000</v>
      </c>
      <c r="S240" s="25"/>
      <c r="T240" s="31">
        <f t="shared" si="83"/>
        <v>0</v>
      </c>
      <c r="U240" s="24"/>
      <c r="V240" s="1"/>
      <c r="W240" s="1"/>
      <c r="X240" s="6">
        <f t="shared" si="90"/>
        <v>0</v>
      </c>
      <c r="Y240" s="25"/>
      <c r="AA240" s="65">
        <f t="shared" si="77"/>
        <v>0</v>
      </c>
      <c r="AB240" s="55">
        <f t="shared" si="78"/>
        <v>0</v>
      </c>
    </row>
    <row r="241" spans="6:32" ht="60" customHeight="1" x14ac:dyDescent="0.35">
      <c r="F241" s="84">
        <f t="shared" si="91"/>
        <v>40224</v>
      </c>
      <c r="G241" s="37" t="s">
        <v>219</v>
      </c>
      <c r="H241" s="31">
        <v>100000</v>
      </c>
      <c r="I241" s="24"/>
      <c r="J241" s="1"/>
      <c r="K241" s="1"/>
      <c r="L241" s="6">
        <f t="shared" si="92"/>
        <v>100000</v>
      </c>
      <c r="M241" s="25"/>
      <c r="N241" s="31">
        <v>0</v>
      </c>
      <c r="O241" s="24"/>
      <c r="P241" s="1"/>
      <c r="Q241" s="1"/>
      <c r="R241" s="6">
        <f t="shared" si="89"/>
        <v>0</v>
      </c>
      <c r="S241" s="25"/>
      <c r="T241" s="31">
        <f t="shared" si="83"/>
        <v>100000</v>
      </c>
      <c r="U241" s="24"/>
      <c r="V241" s="1"/>
      <c r="W241" s="1"/>
      <c r="X241" s="6">
        <f t="shared" si="90"/>
        <v>100000</v>
      </c>
      <c r="Y241" s="25"/>
      <c r="AA241" s="65">
        <f t="shared" si="77"/>
        <v>0</v>
      </c>
      <c r="AB241" s="55">
        <f t="shared" si="78"/>
        <v>0</v>
      </c>
    </row>
    <row r="242" spans="6:32" ht="60" customHeight="1" x14ac:dyDescent="0.35">
      <c r="F242" s="84"/>
      <c r="G242" s="38" t="s">
        <v>428</v>
      </c>
      <c r="H242" s="31"/>
      <c r="I242" s="24"/>
      <c r="J242" s="1"/>
      <c r="K242" s="1"/>
      <c r="L242" s="6"/>
      <c r="M242" s="25"/>
      <c r="N242" s="31">
        <f t="shared" si="84"/>
        <v>0</v>
      </c>
      <c r="O242" s="24"/>
      <c r="P242" s="1"/>
      <c r="Q242" s="1"/>
      <c r="R242" s="6"/>
      <c r="S242" s="25"/>
      <c r="T242" s="31">
        <f t="shared" si="83"/>
        <v>0</v>
      </c>
      <c r="U242" s="24"/>
      <c r="V242" s="1"/>
      <c r="W242" s="1"/>
      <c r="X242" s="6"/>
      <c r="Y242" s="25"/>
      <c r="AA242" s="65">
        <f t="shared" si="77"/>
        <v>0</v>
      </c>
      <c r="AB242" s="55">
        <f t="shared" si="78"/>
        <v>0</v>
      </c>
    </row>
    <row r="243" spans="6:32" ht="60" customHeight="1" x14ac:dyDescent="0.35">
      <c r="F243" s="84">
        <f>F241+1</f>
        <v>40225</v>
      </c>
      <c r="G243" s="37" t="s">
        <v>545</v>
      </c>
      <c r="H243" s="31">
        <v>200000</v>
      </c>
      <c r="I243" s="24"/>
      <c r="J243" s="1"/>
      <c r="K243" s="1"/>
      <c r="L243" s="6">
        <f>H243</f>
        <v>200000</v>
      </c>
      <c r="M243" s="25"/>
      <c r="N243" s="31">
        <v>0</v>
      </c>
      <c r="O243" s="24"/>
      <c r="P243" s="1"/>
      <c r="Q243" s="1"/>
      <c r="R243" s="6">
        <f>N243</f>
        <v>0</v>
      </c>
      <c r="S243" s="25"/>
      <c r="T243" s="31">
        <f t="shared" si="83"/>
        <v>200000</v>
      </c>
      <c r="U243" s="24"/>
      <c r="V243" s="1"/>
      <c r="W243" s="1"/>
      <c r="X243" s="6">
        <f>T243</f>
        <v>200000</v>
      </c>
      <c r="Y243" s="25"/>
      <c r="AA243" s="65">
        <f t="shared" si="77"/>
        <v>0</v>
      </c>
      <c r="AB243" s="55">
        <f t="shared" si="78"/>
        <v>0</v>
      </c>
    </row>
    <row r="244" spans="6:32" ht="60" customHeight="1" x14ac:dyDescent="0.35">
      <c r="F244" s="84"/>
      <c r="G244" s="38" t="s">
        <v>416</v>
      </c>
      <c r="H244" s="31"/>
      <c r="I244" s="24"/>
      <c r="J244" s="1"/>
      <c r="K244" s="1"/>
      <c r="L244" s="6"/>
      <c r="M244" s="25"/>
      <c r="N244" s="31">
        <f t="shared" si="84"/>
        <v>0</v>
      </c>
      <c r="O244" s="24"/>
      <c r="P244" s="1"/>
      <c r="Q244" s="1"/>
      <c r="R244" s="6"/>
      <c r="S244" s="25"/>
      <c r="T244" s="31">
        <f t="shared" si="83"/>
        <v>0</v>
      </c>
      <c r="U244" s="24"/>
      <c r="V244" s="1"/>
      <c r="W244" s="1"/>
      <c r="X244" s="6"/>
      <c r="Y244" s="25"/>
      <c r="AA244" s="65">
        <f t="shared" si="77"/>
        <v>0</v>
      </c>
      <c r="AB244" s="55">
        <f t="shared" si="78"/>
        <v>0</v>
      </c>
    </row>
    <row r="245" spans="6:32" ht="60" customHeight="1" x14ac:dyDescent="0.35">
      <c r="F245" s="84">
        <f>F243+1</f>
        <v>40226</v>
      </c>
      <c r="G245" s="37" t="s">
        <v>416</v>
      </c>
      <c r="H245" s="31">
        <v>1000000</v>
      </c>
      <c r="I245" s="24"/>
      <c r="J245" s="1"/>
      <c r="K245" s="1"/>
      <c r="L245" s="6">
        <f>H245</f>
        <v>1000000</v>
      </c>
      <c r="M245" s="25"/>
      <c r="N245" s="31">
        <v>500000</v>
      </c>
      <c r="O245" s="24"/>
      <c r="P245" s="1"/>
      <c r="Q245" s="1"/>
      <c r="R245" s="6">
        <f>N245</f>
        <v>500000</v>
      </c>
      <c r="S245" s="25"/>
      <c r="T245" s="31">
        <f t="shared" si="83"/>
        <v>500000</v>
      </c>
      <c r="U245" s="24"/>
      <c r="V245" s="1"/>
      <c r="W245" s="1"/>
      <c r="X245" s="6">
        <f>T245</f>
        <v>500000</v>
      </c>
      <c r="Y245" s="25"/>
      <c r="AA245" s="65">
        <f t="shared" si="77"/>
        <v>0</v>
      </c>
      <c r="AB245" s="55">
        <f t="shared" si="78"/>
        <v>0</v>
      </c>
    </row>
    <row r="246" spans="6:32" ht="60" customHeight="1" x14ac:dyDescent="0.35">
      <c r="F246" s="84"/>
      <c r="G246" s="38" t="s">
        <v>271</v>
      </c>
      <c r="H246" s="31"/>
      <c r="I246" s="24"/>
      <c r="J246" s="1"/>
      <c r="K246" s="1"/>
      <c r="L246" s="6"/>
      <c r="M246" s="25"/>
      <c r="N246" s="31">
        <f t="shared" si="84"/>
        <v>0</v>
      </c>
      <c r="O246" s="24"/>
      <c r="P246" s="1"/>
      <c r="Q246" s="1"/>
      <c r="R246" s="6"/>
      <c r="S246" s="25"/>
      <c r="T246" s="31">
        <f t="shared" si="83"/>
        <v>0</v>
      </c>
      <c r="U246" s="24"/>
      <c r="V246" s="1"/>
      <c r="W246" s="1"/>
      <c r="X246" s="6"/>
      <c r="Y246" s="25"/>
      <c r="AA246" s="65">
        <f t="shared" si="77"/>
        <v>0</v>
      </c>
      <c r="AB246" s="55">
        <f t="shared" si="78"/>
        <v>0</v>
      </c>
    </row>
    <row r="247" spans="6:32" ht="60" customHeight="1" x14ac:dyDescent="0.35">
      <c r="F247" s="84">
        <f>F245+1</f>
        <v>40227</v>
      </c>
      <c r="G247" s="37" t="s">
        <v>271</v>
      </c>
      <c r="H247" s="31">
        <v>153000</v>
      </c>
      <c r="I247" s="24"/>
      <c r="J247" s="1"/>
      <c r="K247" s="1"/>
      <c r="L247" s="6">
        <f t="shared" si="92"/>
        <v>153000</v>
      </c>
      <c r="M247" s="25"/>
      <c r="N247" s="31">
        <v>0</v>
      </c>
      <c r="O247" s="24"/>
      <c r="P247" s="1"/>
      <c r="Q247" s="1"/>
      <c r="R247" s="6">
        <f>N247</f>
        <v>0</v>
      </c>
      <c r="S247" s="25"/>
      <c r="T247" s="31">
        <f t="shared" si="83"/>
        <v>153000</v>
      </c>
      <c r="U247" s="24"/>
      <c r="V247" s="1"/>
      <c r="W247" s="1"/>
      <c r="X247" s="6">
        <f>T247</f>
        <v>153000</v>
      </c>
      <c r="Y247" s="25"/>
      <c r="AA247" s="65">
        <f t="shared" si="77"/>
        <v>0</v>
      </c>
      <c r="AB247" s="55">
        <f t="shared" si="78"/>
        <v>0</v>
      </c>
    </row>
    <row r="248" spans="6:32" ht="60" customHeight="1" x14ac:dyDescent="0.35">
      <c r="F248" s="83"/>
      <c r="G248" s="38" t="s">
        <v>96</v>
      </c>
      <c r="H248" s="33">
        <f t="shared" ref="H248:M248" si="93">SUM(H214:H247)</f>
        <v>74393000</v>
      </c>
      <c r="I248" s="27">
        <f t="shared" si="93"/>
        <v>300000</v>
      </c>
      <c r="J248" s="2">
        <f t="shared" si="93"/>
        <v>0</v>
      </c>
      <c r="K248" s="2">
        <f t="shared" si="93"/>
        <v>0</v>
      </c>
      <c r="L248" s="2">
        <f t="shared" si="93"/>
        <v>74093000</v>
      </c>
      <c r="M248" s="28">
        <f t="shared" si="93"/>
        <v>0</v>
      </c>
      <c r="N248" s="33">
        <f t="shared" ref="N248:S248" si="94">SUM(N214:N247)</f>
        <v>66894000</v>
      </c>
      <c r="O248" s="27">
        <f t="shared" si="94"/>
        <v>1020000</v>
      </c>
      <c r="P248" s="2">
        <f t="shared" si="94"/>
        <v>0</v>
      </c>
      <c r="Q248" s="2">
        <f t="shared" si="94"/>
        <v>0</v>
      </c>
      <c r="R248" s="2">
        <f t="shared" si="94"/>
        <v>65874000</v>
      </c>
      <c r="S248" s="28">
        <f t="shared" si="94"/>
        <v>0</v>
      </c>
      <c r="T248" s="33">
        <f t="shared" ref="T248:Y248" si="95">SUM(T214:T247)</f>
        <v>7499000</v>
      </c>
      <c r="U248" s="27">
        <f t="shared" si="95"/>
        <v>0</v>
      </c>
      <c r="V248" s="2">
        <f t="shared" si="95"/>
        <v>0</v>
      </c>
      <c r="W248" s="2">
        <f t="shared" si="95"/>
        <v>0</v>
      </c>
      <c r="X248" s="2">
        <f t="shared" si="95"/>
        <v>7499000</v>
      </c>
      <c r="Y248" s="28">
        <f t="shared" si="95"/>
        <v>0</v>
      </c>
      <c r="AA248" s="65">
        <f t="shared" si="77"/>
        <v>0</v>
      </c>
      <c r="AB248" s="55">
        <f t="shared" si="78"/>
        <v>0</v>
      </c>
      <c r="AC248" s="67"/>
      <c r="AD248" s="67"/>
      <c r="AE248" s="67"/>
      <c r="AF248" s="67"/>
    </row>
    <row r="249" spans="6:32" ht="60" customHeight="1" x14ac:dyDescent="0.35">
      <c r="F249" s="84">
        <v>40300</v>
      </c>
      <c r="G249" s="36" t="s">
        <v>97</v>
      </c>
      <c r="H249" s="31"/>
      <c r="I249" s="24"/>
      <c r="J249" s="1"/>
      <c r="K249" s="1"/>
      <c r="L249" s="7"/>
      <c r="M249" s="25"/>
      <c r="N249" s="31"/>
      <c r="O249" s="24"/>
      <c r="P249" s="1"/>
      <c r="Q249" s="1"/>
      <c r="R249" s="7"/>
      <c r="S249" s="25"/>
      <c r="T249" s="31"/>
      <c r="U249" s="24"/>
      <c r="V249" s="1"/>
      <c r="W249" s="1"/>
      <c r="X249" s="7"/>
      <c r="Y249" s="25"/>
      <c r="AA249" s="65">
        <f t="shared" si="77"/>
        <v>0</v>
      </c>
      <c r="AB249" s="55">
        <f t="shared" si="78"/>
        <v>0</v>
      </c>
    </row>
    <row r="250" spans="6:32" ht="60" customHeight="1" x14ac:dyDescent="0.35">
      <c r="F250" s="84"/>
      <c r="G250" s="38" t="s">
        <v>429</v>
      </c>
      <c r="H250" s="31"/>
      <c r="I250" s="24"/>
      <c r="J250" s="1"/>
      <c r="K250" s="1"/>
      <c r="L250" s="7"/>
      <c r="M250" s="25"/>
      <c r="N250" s="31"/>
      <c r="O250" s="24"/>
      <c r="P250" s="1"/>
      <c r="Q250" s="1"/>
      <c r="R250" s="7"/>
      <c r="S250" s="25"/>
      <c r="T250" s="31"/>
      <c r="U250" s="24"/>
      <c r="V250" s="1"/>
      <c r="W250" s="1"/>
      <c r="X250" s="7"/>
      <c r="Y250" s="25"/>
      <c r="AA250" s="65">
        <f t="shared" si="77"/>
        <v>0</v>
      </c>
      <c r="AB250" s="55">
        <f t="shared" si="78"/>
        <v>0</v>
      </c>
    </row>
    <row r="251" spans="6:32" ht="60" customHeight="1" x14ac:dyDescent="0.35">
      <c r="F251" s="84">
        <f>F249+1</f>
        <v>40301</v>
      </c>
      <c r="G251" s="37" t="s">
        <v>98</v>
      </c>
      <c r="H251" s="31">
        <v>800000</v>
      </c>
      <c r="I251" s="24">
        <f>H251/2</f>
        <v>400000</v>
      </c>
      <c r="J251" s="1"/>
      <c r="K251" s="1"/>
      <c r="L251" s="7">
        <f>H251/2</f>
        <v>400000</v>
      </c>
      <c r="M251" s="25"/>
      <c r="N251" s="31">
        <f>H251</f>
        <v>800000</v>
      </c>
      <c r="O251" s="24">
        <f>N251/2</f>
        <v>400000</v>
      </c>
      <c r="P251" s="1"/>
      <c r="Q251" s="1"/>
      <c r="R251" s="7">
        <f>N251/2</f>
        <v>400000</v>
      </c>
      <c r="S251" s="25"/>
      <c r="T251" s="31">
        <f>H251-N251</f>
        <v>0</v>
      </c>
      <c r="U251" s="24">
        <f>T251/2</f>
        <v>0</v>
      </c>
      <c r="V251" s="1"/>
      <c r="W251" s="1"/>
      <c r="X251" s="7">
        <f>T251/2</f>
        <v>0</v>
      </c>
      <c r="Y251" s="25"/>
      <c r="AA251" s="65">
        <f t="shared" si="77"/>
        <v>0</v>
      </c>
      <c r="AB251" s="55">
        <f t="shared" si="78"/>
        <v>0</v>
      </c>
    </row>
    <row r="252" spans="6:32" ht="60" customHeight="1" x14ac:dyDescent="0.35">
      <c r="F252" s="84">
        <f>F251+1</f>
        <v>40302</v>
      </c>
      <c r="G252" s="37" t="s">
        <v>312</v>
      </c>
      <c r="H252" s="31">
        <v>250000</v>
      </c>
      <c r="I252" s="24"/>
      <c r="J252" s="1"/>
      <c r="K252" s="1"/>
      <c r="L252" s="7">
        <f>H252</f>
        <v>250000</v>
      </c>
      <c r="M252" s="25"/>
      <c r="N252" s="31">
        <v>0</v>
      </c>
      <c r="O252" s="24"/>
      <c r="P252" s="1"/>
      <c r="Q252" s="1"/>
      <c r="R252" s="7">
        <f>N252</f>
        <v>0</v>
      </c>
      <c r="S252" s="25"/>
      <c r="T252" s="31">
        <f t="shared" ref="T252:T260" si="96">H252-N252</f>
        <v>250000</v>
      </c>
      <c r="U252" s="24"/>
      <c r="V252" s="1"/>
      <c r="W252" s="1"/>
      <c r="X252" s="7">
        <f>T252</f>
        <v>250000</v>
      </c>
      <c r="Y252" s="25"/>
      <c r="AA252" s="65">
        <f t="shared" si="77"/>
        <v>0</v>
      </c>
      <c r="AB252" s="55">
        <f t="shared" si="78"/>
        <v>0</v>
      </c>
    </row>
    <row r="253" spans="6:32" ht="60" customHeight="1" x14ac:dyDescent="0.35">
      <c r="F253" s="84"/>
      <c r="G253" s="38" t="s">
        <v>430</v>
      </c>
      <c r="H253" s="31"/>
      <c r="I253" s="24"/>
      <c r="J253" s="1"/>
      <c r="K253" s="1"/>
      <c r="L253" s="7"/>
      <c r="M253" s="25"/>
      <c r="N253" s="31">
        <f t="shared" ref="N253:N260" si="97">H253</f>
        <v>0</v>
      </c>
      <c r="O253" s="24"/>
      <c r="P253" s="1"/>
      <c r="Q253" s="1"/>
      <c r="R253" s="7"/>
      <c r="S253" s="25"/>
      <c r="T253" s="31">
        <f t="shared" si="96"/>
        <v>0</v>
      </c>
      <c r="U253" s="24"/>
      <c r="V253" s="1"/>
      <c r="W253" s="1"/>
      <c r="X253" s="7"/>
      <c r="Y253" s="25"/>
      <c r="AA253" s="65">
        <f t="shared" si="77"/>
        <v>0</v>
      </c>
      <c r="AB253" s="55">
        <f t="shared" si="78"/>
        <v>0</v>
      </c>
    </row>
    <row r="254" spans="6:32" ht="60" customHeight="1" x14ac:dyDescent="0.35">
      <c r="F254" s="84">
        <f>F252+1</f>
        <v>40303</v>
      </c>
      <c r="G254" s="37" t="s">
        <v>99</v>
      </c>
      <c r="H254" s="31">
        <v>10000</v>
      </c>
      <c r="I254" s="24"/>
      <c r="J254" s="1"/>
      <c r="K254" s="1"/>
      <c r="L254" s="7">
        <f>H254</f>
        <v>10000</v>
      </c>
      <c r="M254" s="25"/>
      <c r="N254" s="31">
        <f t="shared" si="97"/>
        <v>10000</v>
      </c>
      <c r="O254" s="24"/>
      <c r="P254" s="1"/>
      <c r="Q254" s="1"/>
      <c r="R254" s="7">
        <f>N254</f>
        <v>10000</v>
      </c>
      <c r="S254" s="25"/>
      <c r="T254" s="31">
        <f t="shared" si="96"/>
        <v>0</v>
      </c>
      <c r="U254" s="24"/>
      <c r="V254" s="1"/>
      <c r="W254" s="1"/>
      <c r="X254" s="7">
        <f>T254</f>
        <v>0</v>
      </c>
      <c r="Y254" s="25"/>
      <c r="AA254" s="65">
        <f t="shared" si="77"/>
        <v>0</v>
      </c>
      <c r="AB254" s="55">
        <f t="shared" si="78"/>
        <v>0</v>
      </c>
    </row>
    <row r="255" spans="6:32" ht="60" customHeight="1" x14ac:dyDescent="0.35">
      <c r="F255" s="84">
        <f>F254+1</f>
        <v>40304</v>
      </c>
      <c r="G255" s="37" t="s">
        <v>272</v>
      </c>
      <c r="H255" s="31">
        <v>20000</v>
      </c>
      <c r="I255" s="24"/>
      <c r="J255" s="1"/>
      <c r="K255" s="1"/>
      <c r="L255" s="7">
        <f>H255</f>
        <v>20000</v>
      </c>
      <c r="M255" s="25"/>
      <c r="N255" s="31">
        <f t="shared" si="97"/>
        <v>20000</v>
      </c>
      <c r="O255" s="24"/>
      <c r="P255" s="1"/>
      <c r="Q255" s="1"/>
      <c r="R255" s="7">
        <f>N255</f>
        <v>20000</v>
      </c>
      <c r="S255" s="25"/>
      <c r="T255" s="31">
        <f t="shared" si="96"/>
        <v>0</v>
      </c>
      <c r="U255" s="24"/>
      <c r="V255" s="1"/>
      <c r="W255" s="1"/>
      <c r="X255" s="7">
        <f>T255</f>
        <v>0</v>
      </c>
      <c r="Y255" s="25"/>
      <c r="AA255" s="65">
        <f t="shared" si="77"/>
        <v>0</v>
      </c>
      <c r="AB255" s="55">
        <f t="shared" si="78"/>
        <v>0</v>
      </c>
    </row>
    <row r="256" spans="6:32" ht="60" customHeight="1" x14ac:dyDescent="0.35">
      <c r="F256" s="84"/>
      <c r="G256" s="38" t="s">
        <v>431</v>
      </c>
      <c r="H256" s="31"/>
      <c r="I256" s="24"/>
      <c r="J256" s="1"/>
      <c r="K256" s="1"/>
      <c r="L256" s="7"/>
      <c r="M256" s="25"/>
      <c r="N256" s="31">
        <f t="shared" si="97"/>
        <v>0</v>
      </c>
      <c r="O256" s="24"/>
      <c r="P256" s="1"/>
      <c r="Q256" s="1"/>
      <c r="R256" s="7"/>
      <c r="S256" s="25"/>
      <c r="T256" s="31">
        <f t="shared" si="96"/>
        <v>0</v>
      </c>
      <c r="U256" s="24"/>
      <c r="V256" s="1"/>
      <c r="W256" s="1"/>
      <c r="X256" s="7"/>
      <c r="Y256" s="25"/>
      <c r="AA256" s="65">
        <f t="shared" si="77"/>
        <v>0</v>
      </c>
      <c r="AB256" s="55">
        <f t="shared" si="78"/>
        <v>0</v>
      </c>
    </row>
    <row r="257" spans="6:32" ht="60" customHeight="1" x14ac:dyDescent="0.35">
      <c r="F257" s="84">
        <f>F255+1</f>
        <v>40305</v>
      </c>
      <c r="G257" s="37" t="s">
        <v>432</v>
      </c>
      <c r="H257" s="31">
        <v>40000</v>
      </c>
      <c r="I257" s="24"/>
      <c r="J257" s="1"/>
      <c r="K257" s="1"/>
      <c r="L257" s="7">
        <f>H257</f>
        <v>40000</v>
      </c>
      <c r="M257" s="25"/>
      <c r="N257" s="31">
        <f t="shared" si="97"/>
        <v>40000</v>
      </c>
      <c r="O257" s="24"/>
      <c r="P257" s="1"/>
      <c r="Q257" s="1"/>
      <c r="R257" s="7">
        <f>N257</f>
        <v>40000</v>
      </c>
      <c r="S257" s="25"/>
      <c r="T257" s="31">
        <f t="shared" si="96"/>
        <v>0</v>
      </c>
      <c r="U257" s="24"/>
      <c r="V257" s="1"/>
      <c r="W257" s="1"/>
      <c r="X257" s="7">
        <f>T257</f>
        <v>0</v>
      </c>
      <c r="Y257" s="25"/>
      <c r="AA257" s="65">
        <f t="shared" si="77"/>
        <v>0</v>
      </c>
      <c r="AB257" s="55">
        <f t="shared" si="78"/>
        <v>0</v>
      </c>
    </row>
    <row r="258" spans="6:32" ht="60" customHeight="1" x14ac:dyDescent="0.35">
      <c r="F258" s="84">
        <f>F257+1</f>
        <v>40306</v>
      </c>
      <c r="G258" s="37" t="s">
        <v>311</v>
      </c>
      <c r="H258" s="31">
        <v>30000</v>
      </c>
      <c r="I258" s="24"/>
      <c r="J258" s="1"/>
      <c r="K258" s="1"/>
      <c r="L258" s="7">
        <f>H258</f>
        <v>30000</v>
      </c>
      <c r="M258" s="25"/>
      <c r="N258" s="31">
        <f t="shared" si="97"/>
        <v>30000</v>
      </c>
      <c r="O258" s="24"/>
      <c r="P258" s="1"/>
      <c r="Q258" s="1"/>
      <c r="R258" s="7">
        <f>N258</f>
        <v>30000</v>
      </c>
      <c r="S258" s="25"/>
      <c r="T258" s="31">
        <f t="shared" si="96"/>
        <v>0</v>
      </c>
      <c r="U258" s="24"/>
      <c r="V258" s="1"/>
      <c r="W258" s="1"/>
      <c r="X258" s="7">
        <f>T258</f>
        <v>0</v>
      </c>
      <c r="Y258" s="25"/>
      <c r="AA258" s="65">
        <f t="shared" si="77"/>
        <v>0</v>
      </c>
      <c r="AB258" s="55">
        <f t="shared" si="78"/>
        <v>0</v>
      </c>
    </row>
    <row r="259" spans="6:32" ht="60" customHeight="1" x14ac:dyDescent="0.35">
      <c r="F259" s="84"/>
      <c r="G259" s="38" t="s">
        <v>433</v>
      </c>
      <c r="H259" s="31"/>
      <c r="I259" s="24"/>
      <c r="J259" s="1"/>
      <c r="K259" s="1"/>
      <c r="L259" s="7"/>
      <c r="M259" s="25"/>
      <c r="N259" s="31">
        <f t="shared" si="97"/>
        <v>0</v>
      </c>
      <c r="O259" s="24"/>
      <c r="P259" s="1"/>
      <c r="Q259" s="1"/>
      <c r="R259" s="7"/>
      <c r="S259" s="25"/>
      <c r="T259" s="31">
        <f t="shared" si="96"/>
        <v>0</v>
      </c>
      <c r="U259" s="24"/>
      <c r="V259" s="1"/>
      <c r="W259" s="1"/>
      <c r="X259" s="7"/>
      <c r="Y259" s="25"/>
      <c r="AA259" s="65">
        <f t="shared" si="77"/>
        <v>0</v>
      </c>
      <c r="AB259" s="55">
        <f t="shared" si="78"/>
        <v>0</v>
      </c>
    </row>
    <row r="260" spans="6:32" ht="60" customHeight="1" x14ac:dyDescent="0.35">
      <c r="F260" s="84">
        <f>F258+1</f>
        <v>40307</v>
      </c>
      <c r="G260" s="37" t="s">
        <v>434</v>
      </c>
      <c r="H260" s="31">
        <v>1000000</v>
      </c>
      <c r="I260" s="24"/>
      <c r="J260" s="1"/>
      <c r="K260" s="1"/>
      <c r="L260" s="7">
        <f>H260</f>
        <v>1000000</v>
      </c>
      <c r="M260" s="25"/>
      <c r="N260" s="31">
        <f t="shared" si="97"/>
        <v>1000000</v>
      </c>
      <c r="O260" s="24"/>
      <c r="P260" s="1"/>
      <c r="Q260" s="1"/>
      <c r="R260" s="7">
        <f>N260</f>
        <v>1000000</v>
      </c>
      <c r="S260" s="25"/>
      <c r="T260" s="31">
        <f t="shared" si="96"/>
        <v>0</v>
      </c>
      <c r="U260" s="24"/>
      <c r="V260" s="1"/>
      <c r="W260" s="1"/>
      <c r="X260" s="7">
        <f>T260</f>
        <v>0</v>
      </c>
      <c r="Y260" s="25"/>
      <c r="AA260" s="65">
        <f t="shared" si="77"/>
        <v>0</v>
      </c>
      <c r="AB260" s="55">
        <f t="shared" si="78"/>
        <v>0</v>
      </c>
    </row>
    <row r="261" spans="6:32" ht="60" customHeight="1" x14ac:dyDescent="0.35">
      <c r="F261" s="83"/>
      <c r="G261" s="38" t="s">
        <v>100</v>
      </c>
      <c r="H261" s="33">
        <f t="shared" ref="H261:M261" si="98">SUM(H251:H260)</f>
        <v>2150000</v>
      </c>
      <c r="I261" s="27">
        <f t="shared" si="98"/>
        <v>400000</v>
      </c>
      <c r="J261" s="2">
        <f t="shared" si="98"/>
        <v>0</v>
      </c>
      <c r="K261" s="2">
        <f t="shared" si="98"/>
        <v>0</v>
      </c>
      <c r="L261" s="2">
        <f t="shared" si="98"/>
        <v>1750000</v>
      </c>
      <c r="M261" s="28">
        <f t="shared" si="98"/>
        <v>0</v>
      </c>
      <c r="N261" s="33">
        <f t="shared" ref="N261:S261" si="99">SUM(N251:N260)</f>
        <v>1900000</v>
      </c>
      <c r="O261" s="27">
        <f t="shared" si="99"/>
        <v>400000</v>
      </c>
      <c r="P261" s="2">
        <f t="shared" si="99"/>
        <v>0</v>
      </c>
      <c r="Q261" s="2">
        <f t="shared" si="99"/>
        <v>0</v>
      </c>
      <c r="R261" s="2">
        <f t="shared" si="99"/>
        <v>1500000</v>
      </c>
      <c r="S261" s="28">
        <f t="shared" si="99"/>
        <v>0</v>
      </c>
      <c r="T261" s="33">
        <f t="shared" ref="T261:Y261" si="100">SUM(T251:T260)</f>
        <v>250000</v>
      </c>
      <c r="U261" s="27">
        <f t="shared" si="100"/>
        <v>0</v>
      </c>
      <c r="V261" s="2">
        <f t="shared" si="100"/>
        <v>0</v>
      </c>
      <c r="W261" s="2">
        <f t="shared" si="100"/>
        <v>0</v>
      </c>
      <c r="X261" s="2">
        <f t="shared" si="100"/>
        <v>250000</v>
      </c>
      <c r="Y261" s="28">
        <f t="shared" si="100"/>
        <v>0</v>
      </c>
      <c r="AA261" s="65">
        <f t="shared" si="77"/>
        <v>0</v>
      </c>
      <c r="AB261" s="55">
        <f t="shared" si="78"/>
        <v>0</v>
      </c>
      <c r="AC261" s="67"/>
      <c r="AD261" s="67"/>
      <c r="AE261" s="67"/>
      <c r="AF261" s="67"/>
    </row>
    <row r="262" spans="6:32" ht="60" customHeight="1" x14ac:dyDescent="0.35">
      <c r="F262" s="84"/>
      <c r="G262" s="36" t="s">
        <v>435</v>
      </c>
      <c r="H262" s="31"/>
      <c r="I262" s="24"/>
      <c r="J262" s="1"/>
      <c r="K262" s="1"/>
      <c r="L262" s="1"/>
      <c r="M262" s="25"/>
      <c r="N262" s="31"/>
      <c r="O262" s="24"/>
      <c r="P262" s="1"/>
      <c r="Q262" s="1"/>
      <c r="R262" s="1"/>
      <c r="S262" s="25"/>
      <c r="T262" s="31"/>
      <c r="U262" s="24"/>
      <c r="V262" s="1"/>
      <c r="W262" s="1"/>
      <c r="X262" s="1"/>
      <c r="Y262" s="25"/>
      <c r="AA262" s="65">
        <f t="shared" si="77"/>
        <v>0</v>
      </c>
      <c r="AB262" s="55">
        <f t="shared" si="78"/>
        <v>0</v>
      </c>
    </row>
    <row r="263" spans="6:32" ht="60" customHeight="1" x14ac:dyDescent="0.35">
      <c r="F263" s="84">
        <v>40400</v>
      </c>
      <c r="G263" s="36" t="s">
        <v>436</v>
      </c>
      <c r="H263" s="31"/>
      <c r="I263" s="24"/>
      <c r="J263" s="1"/>
      <c r="K263" s="1"/>
      <c r="L263" s="7"/>
      <c r="M263" s="25"/>
      <c r="N263" s="31"/>
      <c r="O263" s="24"/>
      <c r="P263" s="1"/>
      <c r="Q263" s="1"/>
      <c r="R263" s="7"/>
      <c r="S263" s="25"/>
      <c r="T263" s="31"/>
      <c r="U263" s="24"/>
      <c r="V263" s="1"/>
      <c r="W263" s="1"/>
      <c r="X263" s="7"/>
      <c r="Y263" s="25"/>
      <c r="AA263" s="65">
        <f t="shared" si="77"/>
        <v>0</v>
      </c>
      <c r="AB263" s="55">
        <f t="shared" si="78"/>
        <v>0</v>
      </c>
    </row>
    <row r="264" spans="6:32" ht="60" customHeight="1" x14ac:dyDescent="0.35">
      <c r="F264" s="84">
        <f>F263+1</f>
        <v>40401</v>
      </c>
      <c r="G264" s="37" t="s">
        <v>519</v>
      </c>
      <c r="H264" s="31">
        <v>1200000</v>
      </c>
      <c r="I264" s="24"/>
      <c r="J264" s="1"/>
      <c r="K264" s="1"/>
      <c r="L264" s="7">
        <f>H264</f>
        <v>1200000</v>
      </c>
      <c r="M264" s="25"/>
      <c r="N264" s="31">
        <f>H264</f>
        <v>1200000</v>
      </c>
      <c r="O264" s="24"/>
      <c r="P264" s="1"/>
      <c r="Q264" s="1"/>
      <c r="R264" s="7">
        <f>N264</f>
        <v>1200000</v>
      </c>
      <c r="S264" s="25"/>
      <c r="T264" s="31">
        <f>H264-N264</f>
        <v>0</v>
      </c>
      <c r="U264" s="24"/>
      <c r="V264" s="1"/>
      <c r="W264" s="1"/>
      <c r="X264" s="7">
        <f>T264</f>
        <v>0</v>
      </c>
      <c r="Y264" s="25"/>
      <c r="AA264" s="65">
        <f t="shared" si="77"/>
        <v>0</v>
      </c>
      <c r="AB264" s="55">
        <f t="shared" si="78"/>
        <v>0</v>
      </c>
    </row>
    <row r="265" spans="6:32" ht="60" customHeight="1" x14ac:dyDescent="0.35">
      <c r="F265" s="84">
        <f>F264+1</f>
        <v>40402</v>
      </c>
      <c r="G265" s="37" t="s">
        <v>214</v>
      </c>
      <c r="H265" s="31">
        <v>275000</v>
      </c>
      <c r="I265" s="24"/>
      <c r="J265" s="1"/>
      <c r="K265" s="1"/>
      <c r="L265" s="6">
        <f>H265</f>
        <v>275000</v>
      </c>
      <c r="M265" s="25"/>
      <c r="N265" s="31">
        <v>0</v>
      </c>
      <c r="O265" s="24"/>
      <c r="P265" s="1"/>
      <c r="Q265" s="1"/>
      <c r="R265" s="6">
        <f>N265</f>
        <v>0</v>
      </c>
      <c r="S265" s="25"/>
      <c r="T265" s="31">
        <f t="shared" ref="T265:T303" si="101">H265-N265</f>
        <v>275000</v>
      </c>
      <c r="U265" s="24"/>
      <c r="V265" s="1"/>
      <c r="W265" s="1"/>
      <c r="X265" s="6">
        <f>T265</f>
        <v>275000</v>
      </c>
      <c r="Y265" s="25"/>
      <c r="AA265" s="65">
        <f t="shared" si="77"/>
        <v>0</v>
      </c>
      <c r="AB265" s="55">
        <f t="shared" si="78"/>
        <v>0</v>
      </c>
    </row>
    <row r="266" spans="6:32" ht="60" customHeight="1" x14ac:dyDescent="0.35">
      <c r="F266" s="84">
        <f>F265+1</f>
        <v>40403</v>
      </c>
      <c r="G266" s="37" t="s">
        <v>113</v>
      </c>
      <c r="H266" s="31">
        <v>200000</v>
      </c>
      <c r="I266" s="24"/>
      <c r="J266" s="1">
        <f>H266</f>
        <v>200000</v>
      </c>
      <c r="K266" s="1"/>
      <c r="L266" s="6"/>
      <c r="M266" s="25"/>
      <c r="N266" s="31">
        <f>H266</f>
        <v>200000</v>
      </c>
      <c r="O266" s="24"/>
      <c r="P266" s="1">
        <f>N266</f>
        <v>200000</v>
      </c>
      <c r="Q266" s="1"/>
      <c r="R266" s="6"/>
      <c r="S266" s="25"/>
      <c r="T266" s="31">
        <f t="shared" si="101"/>
        <v>0</v>
      </c>
      <c r="U266" s="24"/>
      <c r="V266" s="1">
        <f>T266</f>
        <v>0</v>
      </c>
      <c r="W266" s="1"/>
      <c r="X266" s="6"/>
      <c r="Y266" s="25"/>
      <c r="AA266" s="65">
        <f t="shared" si="77"/>
        <v>0</v>
      </c>
      <c r="AB266" s="55">
        <f t="shared" si="78"/>
        <v>0</v>
      </c>
    </row>
    <row r="267" spans="6:32" ht="60" customHeight="1" x14ac:dyDescent="0.35">
      <c r="F267" s="84">
        <f>F266+1</f>
        <v>40404</v>
      </c>
      <c r="G267" s="37" t="s">
        <v>116</v>
      </c>
      <c r="H267" s="31">
        <v>28000</v>
      </c>
      <c r="I267" s="24"/>
      <c r="J267" s="1"/>
      <c r="K267" s="1">
        <f>H267</f>
        <v>28000</v>
      </c>
      <c r="L267" s="6"/>
      <c r="M267" s="25"/>
      <c r="N267" s="31">
        <f>H267</f>
        <v>28000</v>
      </c>
      <c r="O267" s="24"/>
      <c r="P267" s="1"/>
      <c r="Q267" s="1">
        <f>N267</f>
        <v>28000</v>
      </c>
      <c r="R267" s="6"/>
      <c r="S267" s="25"/>
      <c r="T267" s="31">
        <f t="shared" si="101"/>
        <v>0</v>
      </c>
      <c r="U267" s="24"/>
      <c r="V267" s="1"/>
      <c r="W267" s="1">
        <f>T267</f>
        <v>0</v>
      </c>
      <c r="X267" s="6"/>
      <c r="Y267" s="25"/>
      <c r="AA267" s="65">
        <f t="shared" ref="AA267:AA330" si="102">N267-O267-P267-Q267-R267</f>
        <v>0</v>
      </c>
      <c r="AB267" s="55">
        <f t="shared" ref="AB267:AB330" si="103">T267-U267-V267-W267-X267</f>
        <v>0</v>
      </c>
    </row>
    <row r="268" spans="6:32" ht="60" customHeight="1" x14ac:dyDescent="0.35">
      <c r="F268" s="84">
        <f>F267+1</f>
        <v>40405</v>
      </c>
      <c r="G268" s="37" t="s">
        <v>512</v>
      </c>
      <c r="H268" s="31">
        <v>3000000</v>
      </c>
      <c r="I268" s="24"/>
      <c r="J268" s="1"/>
      <c r="K268" s="1"/>
      <c r="L268" s="6">
        <f>H268</f>
        <v>3000000</v>
      </c>
      <c r="M268" s="25"/>
      <c r="N268" s="31">
        <v>0</v>
      </c>
      <c r="O268" s="24"/>
      <c r="P268" s="1"/>
      <c r="Q268" s="1"/>
      <c r="R268" s="6"/>
      <c r="S268" s="25"/>
      <c r="T268" s="31">
        <f t="shared" si="101"/>
        <v>3000000</v>
      </c>
      <c r="U268" s="24"/>
      <c r="V268" s="1"/>
      <c r="W268" s="1"/>
      <c r="X268" s="6">
        <f>T268</f>
        <v>3000000</v>
      </c>
      <c r="Y268" s="25"/>
      <c r="AA268" s="65">
        <f t="shared" si="102"/>
        <v>0</v>
      </c>
      <c r="AB268" s="55">
        <f t="shared" si="103"/>
        <v>0</v>
      </c>
    </row>
    <row r="269" spans="6:32" ht="60" customHeight="1" x14ac:dyDescent="0.35">
      <c r="F269" s="84"/>
      <c r="G269" s="38" t="s">
        <v>546</v>
      </c>
      <c r="H269" s="31"/>
      <c r="I269" s="24"/>
      <c r="J269" s="1"/>
      <c r="K269" s="1"/>
      <c r="L269" s="6"/>
      <c r="M269" s="25"/>
      <c r="N269" s="31">
        <f>H269</f>
        <v>0</v>
      </c>
      <c r="O269" s="24"/>
      <c r="P269" s="1"/>
      <c r="Q269" s="1"/>
      <c r="R269" s="6"/>
      <c r="S269" s="25"/>
      <c r="T269" s="31">
        <f t="shared" si="101"/>
        <v>0</v>
      </c>
      <c r="U269" s="24"/>
      <c r="V269" s="1"/>
      <c r="W269" s="1"/>
      <c r="X269" s="6"/>
      <c r="Y269" s="25"/>
      <c r="AA269" s="65">
        <f t="shared" si="102"/>
        <v>0</v>
      </c>
      <c r="AB269" s="55">
        <f t="shared" si="103"/>
        <v>0</v>
      </c>
    </row>
    <row r="270" spans="6:32" ht="60" customHeight="1" x14ac:dyDescent="0.35">
      <c r="F270" s="84">
        <f>F268+1</f>
        <v>40406</v>
      </c>
      <c r="G270" s="37" t="s">
        <v>108</v>
      </c>
      <c r="H270" s="31">
        <v>50000000</v>
      </c>
      <c r="I270" s="24"/>
      <c r="J270" s="1"/>
      <c r="K270" s="1">
        <f>H270</f>
        <v>50000000</v>
      </c>
      <c r="L270" s="6"/>
      <c r="M270" s="25"/>
      <c r="N270" s="31">
        <v>10000000</v>
      </c>
      <c r="O270" s="24"/>
      <c r="P270" s="1"/>
      <c r="Q270" s="1">
        <f>N270</f>
        <v>10000000</v>
      </c>
      <c r="R270" s="6"/>
      <c r="S270" s="25"/>
      <c r="T270" s="31">
        <f t="shared" si="101"/>
        <v>40000000</v>
      </c>
      <c r="U270" s="24"/>
      <c r="V270" s="1"/>
      <c r="W270" s="1">
        <f>T270</f>
        <v>40000000</v>
      </c>
      <c r="X270" s="6"/>
      <c r="Y270" s="25"/>
      <c r="AA270" s="65">
        <f t="shared" si="102"/>
        <v>0</v>
      </c>
      <c r="AB270" s="55">
        <f t="shared" si="103"/>
        <v>0</v>
      </c>
    </row>
    <row r="271" spans="6:32" ht="60" customHeight="1" x14ac:dyDescent="0.35">
      <c r="F271" s="84">
        <f>F270+1</f>
        <v>40407</v>
      </c>
      <c r="G271" s="37" t="s">
        <v>254</v>
      </c>
      <c r="H271" s="31">
        <v>7200000</v>
      </c>
      <c r="I271" s="24"/>
      <c r="J271" s="1">
        <f>H271</f>
        <v>7200000</v>
      </c>
      <c r="K271" s="1"/>
      <c r="L271" s="6"/>
      <c r="M271" s="25"/>
      <c r="N271" s="31">
        <v>0</v>
      </c>
      <c r="O271" s="24"/>
      <c r="P271" s="1">
        <f>N271</f>
        <v>0</v>
      </c>
      <c r="Q271" s="1"/>
      <c r="R271" s="6"/>
      <c r="S271" s="25"/>
      <c r="T271" s="31">
        <f t="shared" si="101"/>
        <v>7200000</v>
      </c>
      <c r="U271" s="24"/>
      <c r="V271" s="1">
        <f>T271</f>
        <v>7200000</v>
      </c>
      <c r="W271" s="1"/>
      <c r="X271" s="6"/>
      <c r="Y271" s="25"/>
      <c r="AA271" s="65">
        <f t="shared" si="102"/>
        <v>0</v>
      </c>
      <c r="AB271" s="55">
        <f t="shared" si="103"/>
        <v>0</v>
      </c>
    </row>
    <row r="272" spans="6:32" ht="60" customHeight="1" x14ac:dyDescent="0.35">
      <c r="F272" s="84">
        <f>F271+1</f>
        <v>40408</v>
      </c>
      <c r="G272" s="37" t="s">
        <v>111</v>
      </c>
      <c r="H272" s="31">
        <v>1330000</v>
      </c>
      <c r="I272" s="24"/>
      <c r="J272" s="1">
        <f>H272</f>
        <v>1330000</v>
      </c>
      <c r="K272" s="1"/>
      <c r="L272" s="6"/>
      <c r="M272" s="25"/>
      <c r="N272" s="31">
        <v>0</v>
      </c>
      <c r="O272" s="24"/>
      <c r="P272" s="1">
        <f>N272</f>
        <v>0</v>
      </c>
      <c r="Q272" s="1"/>
      <c r="R272" s="6"/>
      <c r="S272" s="25"/>
      <c r="T272" s="31">
        <f t="shared" si="101"/>
        <v>1330000</v>
      </c>
      <c r="U272" s="24"/>
      <c r="V272" s="1">
        <f>T272</f>
        <v>1330000</v>
      </c>
      <c r="W272" s="1"/>
      <c r="X272" s="6"/>
      <c r="Y272" s="25"/>
      <c r="AA272" s="65">
        <f t="shared" si="102"/>
        <v>0</v>
      </c>
      <c r="AB272" s="55">
        <f t="shared" si="103"/>
        <v>0</v>
      </c>
    </row>
    <row r="273" spans="6:28" ht="60" customHeight="1" x14ac:dyDescent="0.35">
      <c r="F273" s="84">
        <f>F272+1</f>
        <v>40409</v>
      </c>
      <c r="G273" s="37" t="s">
        <v>547</v>
      </c>
      <c r="H273" s="31">
        <v>20000000</v>
      </c>
      <c r="I273" s="24"/>
      <c r="J273" s="1">
        <f>0.5*H273</f>
        <v>10000000</v>
      </c>
      <c r="K273" s="1">
        <f>0.5*H273</f>
        <v>10000000</v>
      </c>
      <c r="L273" s="6"/>
      <c r="M273" s="25"/>
      <c r="N273" s="31">
        <v>1500000</v>
      </c>
      <c r="O273" s="24"/>
      <c r="P273" s="1">
        <f>N273/2</f>
        <v>750000</v>
      </c>
      <c r="Q273" s="1">
        <f>N273/2</f>
        <v>750000</v>
      </c>
      <c r="R273" s="6"/>
      <c r="S273" s="25"/>
      <c r="T273" s="31">
        <f t="shared" si="101"/>
        <v>18500000</v>
      </c>
      <c r="U273" s="24"/>
      <c r="V273" s="1">
        <f>T273/2</f>
        <v>9250000</v>
      </c>
      <c r="W273" s="1">
        <f>T273-V273</f>
        <v>9250000</v>
      </c>
      <c r="X273" s="6"/>
      <c r="Y273" s="25"/>
      <c r="AA273" s="65">
        <f t="shared" si="102"/>
        <v>0</v>
      </c>
      <c r="AB273" s="55">
        <f t="shared" si="103"/>
        <v>0</v>
      </c>
    </row>
    <row r="274" spans="6:28" ht="60" customHeight="1" x14ac:dyDescent="0.35">
      <c r="F274" s="84"/>
      <c r="G274" s="38" t="s">
        <v>437</v>
      </c>
      <c r="H274" s="31"/>
      <c r="I274" s="24"/>
      <c r="J274" s="1"/>
      <c r="K274" s="1"/>
      <c r="L274" s="6"/>
      <c r="M274" s="25"/>
      <c r="N274" s="31">
        <f>H274</f>
        <v>0</v>
      </c>
      <c r="O274" s="24"/>
      <c r="P274" s="1"/>
      <c r="Q274" s="1"/>
      <c r="R274" s="6"/>
      <c r="S274" s="25"/>
      <c r="T274" s="31">
        <f t="shared" si="101"/>
        <v>0</v>
      </c>
      <c r="U274" s="24"/>
      <c r="V274" s="1"/>
      <c r="W274" s="1"/>
      <c r="X274" s="6"/>
      <c r="Y274" s="25"/>
      <c r="AA274" s="65">
        <f t="shared" si="102"/>
        <v>0</v>
      </c>
      <c r="AB274" s="55">
        <f t="shared" si="103"/>
        <v>0</v>
      </c>
    </row>
    <row r="275" spans="6:28" ht="60" customHeight="1" x14ac:dyDescent="0.35">
      <c r="F275" s="84">
        <f>F273+1</f>
        <v>40410</v>
      </c>
      <c r="G275" s="37" t="s">
        <v>229</v>
      </c>
      <c r="H275" s="31">
        <v>2000000</v>
      </c>
      <c r="I275" s="24"/>
      <c r="J275" s="1">
        <f>H275</f>
        <v>2000000</v>
      </c>
      <c r="K275" s="1"/>
      <c r="L275" s="7"/>
      <c r="M275" s="25"/>
      <c r="N275" s="31">
        <f>H275</f>
        <v>2000000</v>
      </c>
      <c r="O275" s="24"/>
      <c r="P275" s="1">
        <f>N275</f>
        <v>2000000</v>
      </c>
      <c r="Q275" s="1"/>
      <c r="R275" s="7"/>
      <c r="S275" s="25"/>
      <c r="T275" s="31">
        <f t="shared" si="101"/>
        <v>0</v>
      </c>
      <c r="U275" s="24"/>
      <c r="V275" s="1">
        <f>T275</f>
        <v>0</v>
      </c>
      <c r="W275" s="1"/>
      <c r="X275" s="7"/>
      <c r="Y275" s="25"/>
      <c r="AA275" s="65">
        <f t="shared" si="102"/>
        <v>0</v>
      </c>
      <c r="AB275" s="55">
        <f t="shared" si="103"/>
        <v>0</v>
      </c>
    </row>
    <row r="276" spans="6:28" ht="60" customHeight="1" x14ac:dyDescent="0.35">
      <c r="F276" s="84">
        <f>F275+1</f>
        <v>40411</v>
      </c>
      <c r="G276" s="37" t="s">
        <v>102</v>
      </c>
      <c r="H276" s="31">
        <v>10204000</v>
      </c>
      <c r="I276" s="24"/>
      <c r="J276" s="1"/>
      <c r="K276" s="1">
        <f>H276</f>
        <v>10204000</v>
      </c>
      <c r="L276" s="7"/>
      <c r="M276" s="25"/>
      <c r="N276" s="31">
        <v>3000000</v>
      </c>
      <c r="O276" s="24"/>
      <c r="P276" s="1"/>
      <c r="Q276" s="1">
        <f>N276</f>
        <v>3000000</v>
      </c>
      <c r="R276" s="7"/>
      <c r="S276" s="25"/>
      <c r="T276" s="31">
        <f t="shared" si="101"/>
        <v>7204000</v>
      </c>
      <c r="U276" s="24"/>
      <c r="V276" s="1"/>
      <c r="W276" s="1">
        <f>T276</f>
        <v>7204000</v>
      </c>
      <c r="X276" s="7"/>
      <c r="Y276" s="25"/>
      <c r="AA276" s="65">
        <f t="shared" si="102"/>
        <v>0</v>
      </c>
      <c r="AB276" s="55">
        <f t="shared" si="103"/>
        <v>0</v>
      </c>
    </row>
    <row r="277" spans="6:28" ht="60" customHeight="1" x14ac:dyDescent="0.35">
      <c r="F277" s="84">
        <f t="shared" ref="F277:F282" si="104">F276+1</f>
        <v>40412</v>
      </c>
      <c r="G277" s="37" t="s">
        <v>104</v>
      </c>
      <c r="H277" s="31">
        <v>3998000</v>
      </c>
      <c r="I277" s="24"/>
      <c r="J277" s="1">
        <f>H277</f>
        <v>3998000</v>
      </c>
      <c r="K277" s="1"/>
      <c r="L277" s="6"/>
      <c r="M277" s="25"/>
      <c r="N277" s="31">
        <v>2500000</v>
      </c>
      <c r="O277" s="24"/>
      <c r="P277" s="1">
        <f>N277</f>
        <v>2500000</v>
      </c>
      <c r="Q277" s="1"/>
      <c r="R277" s="6"/>
      <c r="S277" s="25"/>
      <c r="T277" s="31">
        <f t="shared" si="101"/>
        <v>1498000</v>
      </c>
      <c r="U277" s="24"/>
      <c r="V277" s="1">
        <f>T277</f>
        <v>1498000</v>
      </c>
      <c r="W277" s="1"/>
      <c r="X277" s="6"/>
      <c r="Y277" s="25"/>
      <c r="AA277" s="65">
        <f t="shared" si="102"/>
        <v>0</v>
      </c>
      <c r="AB277" s="55">
        <f t="shared" si="103"/>
        <v>0</v>
      </c>
    </row>
    <row r="278" spans="6:28" ht="60" customHeight="1" x14ac:dyDescent="0.35">
      <c r="F278" s="84">
        <f t="shared" si="104"/>
        <v>40413</v>
      </c>
      <c r="G278" s="37" t="s">
        <v>105</v>
      </c>
      <c r="H278" s="31">
        <v>1000000</v>
      </c>
      <c r="I278" s="24"/>
      <c r="J278" s="1">
        <f>H278</f>
        <v>1000000</v>
      </c>
      <c r="K278" s="1"/>
      <c r="L278" s="6"/>
      <c r="M278" s="25"/>
      <c r="N278" s="31">
        <v>500000</v>
      </c>
      <c r="O278" s="24"/>
      <c r="P278" s="1"/>
      <c r="Q278" s="1"/>
      <c r="R278" s="6">
        <f>N278</f>
        <v>500000</v>
      </c>
      <c r="S278" s="25"/>
      <c r="T278" s="31">
        <f t="shared" si="101"/>
        <v>500000</v>
      </c>
      <c r="U278" s="24"/>
      <c r="V278" s="1"/>
      <c r="W278" s="1"/>
      <c r="X278" s="6">
        <f>T278</f>
        <v>500000</v>
      </c>
      <c r="Y278" s="25"/>
      <c r="AA278" s="65">
        <f t="shared" si="102"/>
        <v>0</v>
      </c>
      <c r="AB278" s="55">
        <f t="shared" si="103"/>
        <v>0</v>
      </c>
    </row>
    <row r="279" spans="6:28" ht="60" customHeight="1" x14ac:dyDescent="0.35">
      <c r="F279" s="84">
        <f t="shared" si="104"/>
        <v>40414</v>
      </c>
      <c r="G279" s="37" t="s">
        <v>242</v>
      </c>
      <c r="H279" s="31">
        <v>2000000</v>
      </c>
      <c r="I279" s="24"/>
      <c r="J279" s="1"/>
      <c r="K279" s="1"/>
      <c r="L279" s="6">
        <f>H279</f>
        <v>2000000</v>
      </c>
      <c r="M279" s="25"/>
      <c r="N279" s="31">
        <f>H279</f>
        <v>2000000</v>
      </c>
      <c r="O279" s="24"/>
      <c r="P279" s="1"/>
      <c r="Q279" s="1"/>
      <c r="R279" s="6">
        <f>N279</f>
        <v>2000000</v>
      </c>
      <c r="S279" s="25"/>
      <c r="T279" s="31">
        <f t="shared" si="101"/>
        <v>0</v>
      </c>
      <c r="U279" s="24"/>
      <c r="V279" s="1"/>
      <c r="W279" s="1"/>
      <c r="X279" s="6">
        <f>T279</f>
        <v>0</v>
      </c>
      <c r="Y279" s="25"/>
      <c r="AA279" s="65">
        <f t="shared" si="102"/>
        <v>0</v>
      </c>
      <c r="AB279" s="55">
        <f t="shared" si="103"/>
        <v>0</v>
      </c>
    </row>
    <row r="280" spans="6:28" ht="60" customHeight="1" x14ac:dyDescent="0.35">
      <c r="F280" s="84">
        <f t="shared" si="104"/>
        <v>40415</v>
      </c>
      <c r="G280" s="37" t="s">
        <v>110</v>
      </c>
      <c r="H280" s="31">
        <v>480000</v>
      </c>
      <c r="I280" s="24"/>
      <c r="J280" s="1">
        <f>H280</f>
        <v>480000</v>
      </c>
      <c r="K280" s="1"/>
      <c r="L280" s="6"/>
      <c r="M280" s="25"/>
      <c r="N280" s="31">
        <v>200000</v>
      </c>
      <c r="O280" s="24"/>
      <c r="P280" s="1">
        <f>N280</f>
        <v>200000</v>
      </c>
      <c r="Q280" s="1"/>
      <c r="R280" s="6"/>
      <c r="S280" s="25"/>
      <c r="T280" s="31">
        <f t="shared" si="101"/>
        <v>280000</v>
      </c>
      <c r="U280" s="24"/>
      <c r="V280" s="1">
        <f>T280</f>
        <v>280000</v>
      </c>
      <c r="W280" s="1"/>
      <c r="X280" s="6"/>
      <c r="Y280" s="25"/>
      <c r="AA280" s="65">
        <f t="shared" si="102"/>
        <v>0</v>
      </c>
      <c r="AB280" s="55">
        <f t="shared" si="103"/>
        <v>0</v>
      </c>
    </row>
    <row r="281" spans="6:28" ht="60" customHeight="1" x14ac:dyDescent="0.35">
      <c r="F281" s="84">
        <f t="shared" si="104"/>
        <v>40416</v>
      </c>
      <c r="G281" s="37" t="s">
        <v>112</v>
      </c>
      <c r="H281" s="31">
        <v>131000</v>
      </c>
      <c r="I281" s="24"/>
      <c r="J281" s="1"/>
      <c r="K281" s="1"/>
      <c r="L281" s="6">
        <f>H281</f>
        <v>131000</v>
      </c>
      <c r="M281" s="25"/>
      <c r="N281" s="31">
        <v>0</v>
      </c>
      <c r="O281" s="24"/>
      <c r="P281" s="1"/>
      <c r="Q281" s="1"/>
      <c r="R281" s="6">
        <f>N281</f>
        <v>0</v>
      </c>
      <c r="S281" s="25"/>
      <c r="T281" s="31">
        <f t="shared" si="101"/>
        <v>131000</v>
      </c>
      <c r="U281" s="24"/>
      <c r="V281" s="1"/>
      <c r="W281" s="1"/>
      <c r="X281" s="6">
        <f>T281</f>
        <v>131000</v>
      </c>
      <c r="Y281" s="25"/>
      <c r="AA281" s="65">
        <f t="shared" si="102"/>
        <v>0</v>
      </c>
      <c r="AB281" s="55">
        <f t="shared" si="103"/>
        <v>0</v>
      </c>
    </row>
    <row r="282" spans="6:28" ht="60" customHeight="1" x14ac:dyDescent="0.35">
      <c r="F282" s="84">
        <f t="shared" si="104"/>
        <v>40417</v>
      </c>
      <c r="G282" s="37" t="s">
        <v>114</v>
      </c>
      <c r="H282" s="31">
        <v>250000</v>
      </c>
      <c r="I282" s="24"/>
      <c r="J282" s="1"/>
      <c r="K282" s="1"/>
      <c r="L282" s="6">
        <f>H282</f>
        <v>250000</v>
      </c>
      <c r="M282" s="25"/>
      <c r="N282" s="31">
        <v>0</v>
      </c>
      <c r="O282" s="24"/>
      <c r="P282" s="1"/>
      <c r="Q282" s="1"/>
      <c r="R282" s="6">
        <f>N282</f>
        <v>0</v>
      </c>
      <c r="S282" s="25"/>
      <c r="T282" s="31">
        <f t="shared" si="101"/>
        <v>250000</v>
      </c>
      <c r="U282" s="24"/>
      <c r="V282" s="1"/>
      <c r="W282" s="1"/>
      <c r="X282" s="6">
        <f>T282</f>
        <v>250000</v>
      </c>
      <c r="Y282" s="25"/>
      <c r="AA282" s="65">
        <f t="shared" si="102"/>
        <v>0</v>
      </c>
      <c r="AB282" s="55">
        <f t="shared" si="103"/>
        <v>0</v>
      </c>
    </row>
    <row r="283" spans="6:28" ht="60" customHeight="1" x14ac:dyDescent="0.35">
      <c r="F283" s="84"/>
      <c r="G283" s="38" t="s">
        <v>438</v>
      </c>
      <c r="H283" s="31"/>
      <c r="I283" s="24"/>
      <c r="J283" s="1"/>
      <c r="K283" s="1"/>
      <c r="L283" s="7"/>
      <c r="M283" s="25"/>
      <c r="N283" s="31">
        <f>H283</f>
        <v>0</v>
      </c>
      <c r="O283" s="24"/>
      <c r="P283" s="1"/>
      <c r="Q283" s="1"/>
      <c r="R283" s="7"/>
      <c r="S283" s="25"/>
      <c r="T283" s="31">
        <f t="shared" si="101"/>
        <v>0</v>
      </c>
      <c r="U283" s="24"/>
      <c r="V283" s="1"/>
      <c r="W283" s="1"/>
      <c r="X283" s="7"/>
      <c r="Y283" s="25"/>
      <c r="AA283" s="65">
        <f t="shared" si="102"/>
        <v>0</v>
      </c>
      <c r="AB283" s="55">
        <f t="shared" si="103"/>
        <v>0</v>
      </c>
    </row>
    <row r="284" spans="6:28" ht="60" customHeight="1" x14ac:dyDescent="0.35">
      <c r="F284" s="84">
        <f>F282+1</f>
        <v>40418</v>
      </c>
      <c r="G284" s="37" t="s">
        <v>117</v>
      </c>
      <c r="H284" s="31">
        <v>4500000</v>
      </c>
      <c r="I284" s="24"/>
      <c r="J284" s="1">
        <f>H284</f>
        <v>4500000</v>
      </c>
      <c r="K284" s="1"/>
      <c r="L284" s="6"/>
      <c r="M284" s="25"/>
      <c r="N284" s="31">
        <v>3000000</v>
      </c>
      <c r="O284" s="24"/>
      <c r="P284" s="1">
        <f>N284/2</f>
        <v>1500000</v>
      </c>
      <c r="Q284" s="1"/>
      <c r="R284" s="6">
        <f>N284-P284</f>
        <v>1500000</v>
      </c>
      <c r="S284" s="25"/>
      <c r="T284" s="31">
        <f t="shared" si="101"/>
        <v>1500000</v>
      </c>
      <c r="U284" s="24"/>
      <c r="V284" s="1">
        <f>T284/2</f>
        <v>750000</v>
      </c>
      <c r="W284" s="1"/>
      <c r="X284" s="6">
        <f>T284-V284</f>
        <v>750000</v>
      </c>
      <c r="Y284" s="25"/>
      <c r="AA284" s="65">
        <f t="shared" si="102"/>
        <v>0</v>
      </c>
      <c r="AB284" s="55">
        <f t="shared" si="103"/>
        <v>0</v>
      </c>
    </row>
    <row r="285" spans="6:28" ht="60" customHeight="1" x14ac:dyDescent="0.35">
      <c r="F285" s="84">
        <f>F284+1</f>
        <v>40419</v>
      </c>
      <c r="G285" s="37" t="s">
        <v>541</v>
      </c>
      <c r="H285" s="31">
        <v>200000</v>
      </c>
      <c r="I285" s="24"/>
      <c r="J285" s="1"/>
      <c r="K285" s="1"/>
      <c r="L285" s="6"/>
      <c r="M285" s="25"/>
      <c r="N285" s="31">
        <f>H285</f>
        <v>200000</v>
      </c>
      <c r="O285" s="24"/>
      <c r="P285" s="1"/>
      <c r="Q285" s="1">
        <f>N285</f>
        <v>200000</v>
      </c>
      <c r="R285" s="6"/>
      <c r="S285" s="25"/>
      <c r="T285" s="31"/>
      <c r="U285" s="24"/>
      <c r="V285" s="1"/>
      <c r="W285" s="1"/>
      <c r="X285" s="6"/>
      <c r="Y285" s="25"/>
      <c r="AA285" s="65"/>
      <c r="AB285" s="55"/>
    </row>
    <row r="286" spans="6:28" ht="60" customHeight="1" x14ac:dyDescent="0.35">
      <c r="F286" s="84">
        <f>F285+1</f>
        <v>40420</v>
      </c>
      <c r="G286" s="37" t="s">
        <v>439</v>
      </c>
      <c r="H286" s="31">
        <v>800000</v>
      </c>
      <c r="I286" s="24"/>
      <c r="J286" s="1">
        <f>H286</f>
        <v>800000</v>
      </c>
      <c r="K286" s="1"/>
      <c r="L286" s="6"/>
      <c r="M286" s="25"/>
      <c r="N286" s="31">
        <v>0</v>
      </c>
      <c r="O286" s="24"/>
      <c r="P286" s="1">
        <f>N286</f>
        <v>0</v>
      </c>
      <c r="Q286" s="1"/>
      <c r="R286" s="6"/>
      <c r="S286" s="25"/>
      <c r="T286" s="31">
        <f t="shared" si="101"/>
        <v>800000</v>
      </c>
      <c r="U286" s="24"/>
      <c r="V286" s="1"/>
      <c r="W286" s="1"/>
      <c r="X286" s="6">
        <f>T286</f>
        <v>800000</v>
      </c>
      <c r="Y286" s="25"/>
      <c r="AA286" s="65">
        <f t="shared" si="102"/>
        <v>0</v>
      </c>
      <c r="AB286" s="55">
        <f t="shared" si="103"/>
        <v>0</v>
      </c>
    </row>
    <row r="287" spans="6:28" ht="60" customHeight="1" x14ac:dyDescent="0.35">
      <c r="F287" s="84">
        <f>F286+1</f>
        <v>40421</v>
      </c>
      <c r="G287" s="37" t="s">
        <v>349</v>
      </c>
      <c r="H287" s="31">
        <v>200000</v>
      </c>
      <c r="I287" s="24"/>
      <c r="J287" s="1">
        <f>H287</f>
        <v>200000</v>
      </c>
      <c r="K287" s="1"/>
      <c r="L287" s="6"/>
      <c r="M287" s="25"/>
      <c r="N287" s="31">
        <v>0</v>
      </c>
      <c r="O287" s="24"/>
      <c r="P287" s="1">
        <f>N287</f>
        <v>0</v>
      </c>
      <c r="Q287" s="1"/>
      <c r="R287" s="6"/>
      <c r="S287" s="25"/>
      <c r="T287" s="31">
        <f t="shared" si="101"/>
        <v>200000</v>
      </c>
      <c r="U287" s="24"/>
      <c r="V287" s="1">
        <f>T287</f>
        <v>200000</v>
      </c>
      <c r="W287" s="1"/>
      <c r="X287" s="6"/>
      <c r="Y287" s="25"/>
      <c r="AA287" s="65">
        <f t="shared" si="102"/>
        <v>0</v>
      </c>
      <c r="AB287" s="55">
        <f t="shared" si="103"/>
        <v>0</v>
      </c>
    </row>
    <row r="288" spans="6:28" ht="60" customHeight="1" x14ac:dyDescent="0.35">
      <c r="F288" s="84"/>
      <c r="G288" s="38" t="s">
        <v>433</v>
      </c>
      <c r="H288" s="31"/>
      <c r="I288" s="24"/>
      <c r="J288" s="1"/>
      <c r="K288" s="1"/>
      <c r="L288" s="7"/>
      <c r="M288" s="25"/>
      <c r="N288" s="31">
        <f>H288</f>
        <v>0</v>
      </c>
      <c r="O288" s="24"/>
      <c r="P288" s="1"/>
      <c r="Q288" s="1"/>
      <c r="R288" s="7"/>
      <c r="S288" s="25"/>
      <c r="T288" s="31">
        <f t="shared" si="101"/>
        <v>0</v>
      </c>
      <c r="U288" s="24"/>
      <c r="V288" s="1"/>
      <c r="W288" s="1"/>
      <c r="X288" s="7"/>
      <c r="Y288" s="25"/>
      <c r="AA288" s="65">
        <f t="shared" si="102"/>
        <v>0</v>
      </c>
      <c r="AB288" s="55">
        <f t="shared" si="103"/>
        <v>0</v>
      </c>
    </row>
    <row r="289" spans="6:32" ht="60" customHeight="1" x14ac:dyDescent="0.35">
      <c r="F289" s="84">
        <f>F287+1</f>
        <v>40422</v>
      </c>
      <c r="G289" s="37" t="s">
        <v>513</v>
      </c>
      <c r="H289" s="31">
        <v>3000000</v>
      </c>
      <c r="I289" s="24"/>
      <c r="J289" s="1"/>
      <c r="K289" s="1"/>
      <c r="L289" s="7">
        <f>H289</f>
        <v>3000000</v>
      </c>
      <c r="M289" s="25"/>
      <c r="N289" s="31">
        <v>1500000</v>
      </c>
      <c r="O289" s="24"/>
      <c r="P289" s="1"/>
      <c r="Q289" s="1"/>
      <c r="R289" s="7">
        <f>N289</f>
        <v>1500000</v>
      </c>
      <c r="S289" s="25"/>
      <c r="T289" s="31">
        <f t="shared" si="101"/>
        <v>1500000</v>
      </c>
      <c r="U289" s="24"/>
      <c r="V289" s="1"/>
      <c r="W289" s="1"/>
      <c r="X289" s="7">
        <f>T289</f>
        <v>1500000</v>
      </c>
      <c r="Y289" s="25"/>
      <c r="AA289" s="65">
        <f t="shared" si="102"/>
        <v>0</v>
      </c>
      <c r="AB289" s="55">
        <f t="shared" si="103"/>
        <v>0</v>
      </c>
    </row>
    <row r="290" spans="6:32" ht="60" customHeight="1" x14ac:dyDescent="0.35">
      <c r="F290" s="84">
        <f>F289+1</f>
        <v>40423</v>
      </c>
      <c r="G290" s="37" t="s">
        <v>440</v>
      </c>
      <c r="H290" s="31">
        <v>500000</v>
      </c>
      <c r="I290" s="24"/>
      <c r="J290" s="1"/>
      <c r="K290" s="1"/>
      <c r="L290" s="7">
        <f>H290</f>
        <v>500000</v>
      </c>
      <c r="M290" s="25"/>
      <c r="N290" s="31">
        <f>H290</f>
        <v>500000</v>
      </c>
      <c r="O290" s="24"/>
      <c r="P290" s="1"/>
      <c r="Q290" s="1"/>
      <c r="R290" s="7">
        <f>N290</f>
        <v>500000</v>
      </c>
      <c r="S290" s="25"/>
      <c r="T290" s="31">
        <f t="shared" si="101"/>
        <v>0</v>
      </c>
      <c r="U290" s="24"/>
      <c r="V290" s="1"/>
      <c r="W290" s="1"/>
      <c r="X290" s="7">
        <f>T290</f>
        <v>0</v>
      </c>
      <c r="Y290" s="25"/>
      <c r="AA290" s="65">
        <f t="shared" si="102"/>
        <v>0</v>
      </c>
      <c r="AB290" s="55">
        <f t="shared" si="103"/>
        <v>0</v>
      </c>
    </row>
    <row r="291" spans="6:32" ht="60" customHeight="1" x14ac:dyDescent="0.35">
      <c r="F291" s="84"/>
      <c r="G291" s="38" t="s">
        <v>441</v>
      </c>
      <c r="H291" s="31"/>
      <c r="I291" s="24"/>
      <c r="J291" s="1"/>
      <c r="K291" s="1"/>
      <c r="L291" s="7"/>
      <c r="M291" s="25"/>
      <c r="N291" s="31">
        <f>H291</f>
        <v>0</v>
      </c>
      <c r="O291" s="24"/>
      <c r="P291" s="1"/>
      <c r="Q291" s="1"/>
      <c r="R291" s="7"/>
      <c r="S291" s="25"/>
      <c r="T291" s="31">
        <f t="shared" si="101"/>
        <v>0</v>
      </c>
      <c r="U291" s="24"/>
      <c r="V291" s="1"/>
      <c r="W291" s="1"/>
      <c r="X291" s="7"/>
      <c r="Y291" s="25"/>
      <c r="AA291" s="65">
        <f t="shared" si="102"/>
        <v>0</v>
      </c>
      <c r="AB291" s="55">
        <f t="shared" si="103"/>
        <v>0</v>
      </c>
    </row>
    <row r="292" spans="6:32" ht="60" customHeight="1" x14ac:dyDescent="0.35">
      <c r="F292" s="84">
        <f>F290+1</f>
        <v>40424</v>
      </c>
      <c r="G292" s="37" t="s">
        <v>103</v>
      </c>
      <c r="H292" s="31">
        <v>725000</v>
      </c>
      <c r="I292" s="24"/>
      <c r="J292" s="1"/>
      <c r="K292" s="1"/>
      <c r="L292" s="6">
        <f>H292</f>
        <v>725000</v>
      </c>
      <c r="M292" s="25"/>
      <c r="N292" s="31">
        <v>200000</v>
      </c>
      <c r="O292" s="24"/>
      <c r="P292" s="1"/>
      <c r="Q292" s="1"/>
      <c r="R292" s="6">
        <f>N292</f>
        <v>200000</v>
      </c>
      <c r="S292" s="25"/>
      <c r="T292" s="31">
        <f t="shared" si="101"/>
        <v>525000</v>
      </c>
      <c r="U292" s="24"/>
      <c r="V292" s="1"/>
      <c r="W292" s="1"/>
      <c r="X292" s="6">
        <f>T292</f>
        <v>525000</v>
      </c>
      <c r="Y292" s="25"/>
      <c r="AA292" s="65">
        <f t="shared" si="102"/>
        <v>0</v>
      </c>
      <c r="AB292" s="55">
        <f t="shared" si="103"/>
        <v>0</v>
      </c>
    </row>
    <row r="293" spans="6:32" ht="60" customHeight="1" x14ac:dyDescent="0.35">
      <c r="F293" s="84">
        <f>F292+1</f>
        <v>40425</v>
      </c>
      <c r="G293" s="37" t="s">
        <v>240</v>
      </c>
      <c r="H293" s="31">
        <v>2500000</v>
      </c>
      <c r="I293" s="24"/>
      <c r="J293" s="1">
        <f>H293</f>
        <v>2500000</v>
      </c>
      <c r="K293" s="1"/>
      <c r="L293" s="6"/>
      <c r="M293" s="25"/>
      <c r="N293" s="31">
        <f>H293</f>
        <v>2500000</v>
      </c>
      <c r="O293" s="24"/>
      <c r="P293" s="1">
        <f>N293</f>
        <v>2500000</v>
      </c>
      <c r="Q293" s="1"/>
      <c r="R293" s="6"/>
      <c r="S293" s="25"/>
      <c r="T293" s="31">
        <f t="shared" si="101"/>
        <v>0</v>
      </c>
      <c r="U293" s="24"/>
      <c r="V293" s="1">
        <f>T293</f>
        <v>0</v>
      </c>
      <c r="W293" s="1"/>
      <c r="X293" s="6"/>
      <c r="Y293" s="25"/>
      <c r="AA293" s="65">
        <f t="shared" si="102"/>
        <v>0</v>
      </c>
      <c r="AB293" s="55">
        <f t="shared" si="103"/>
        <v>0</v>
      </c>
    </row>
    <row r="294" spans="6:32" ht="60" customHeight="1" x14ac:dyDescent="0.35">
      <c r="F294" s="84"/>
      <c r="G294" s="38" t="s">
        <v>273</v>
      </c>
      <c r="H294" s="31"/>
      <c r="I294" s="24"/>
      <c r="J294" s="1"/>
      <c r="K294" s="1"/>
      <c r="L294" s="7"/>
      <c r="M294" s="25"/>
      <c r="N294" s="31">
        <f>H294</f>
        <v>0</v>
      </c>
      <c r="O294" s="24"/>
      <c r="P294" s="1"/>
      <c r="Q294" s="1"/>
      <c r="R294" s="7"/>
      <c r="S294" s="25"/>
      <c r="T294" s="31">
        <f t="shared" si="101"/>
        <v>0</v>
      </c>
      <c r="U294" s="24"/>
      <c r="V294" s="1"/>
      <c r="W294" s="1"/>
      <c r="X294" s="7"/>
      <c r="Y294" s="25"/>
      <c r="AA294" s="65">
        <f t="shared" si="102"/>
        <v>0</v>
      </c>
      <c r="AB294" s="55">
        <f t="shared" si="103"/>
        <v>0</v>
      </c>
    </row>
    <row r="295" spans="6:32" ht="60" customHeight="1" x14ac:dyDescent="0.35">
      <c r="F295" s="84">
        <f>F293+1</f>
        <v>40426</v>
      </c>
      <c r="G295" s="37" t="s">
        <v>273</v>
      </c>
      <c r="H295" s="31">
        <v>1000000</v>
      </c>
      <c r="I295" s="24"/>
      <c r="J295" s="1"/>
      <c r="K295" s="1"/>
      <c r="L295" s="7">
        <f>H295</f>
        <v>1000000</v>
      </c>
      <c r="M295" s="25"/>
      <c r="N295" s="31">
        <v>0</v>
      </c>
      <c r="O295" s="24"/>
      <c r="P295" s="1"/>
      <c r="Q295" s="1"/>
      <c r="R295" s="7">
        <f>N295</f>
        <v>0</v>
      </c>
      <c r="S295" s="25"/>
      <c r="T295" s="31">
        <f t="shared" si="101"/>
        <v>1000000</v>
      </c>
      <c r="U295" s="24"/>
      <c r="V295" s="1"/>
      <c r="W295" s="1"/>
      <c r="X295" s="7">
        <f>T295</f>
        <v>1000000</v>
      </c>
      <c r="Y295" s="25"/>
      <c r="AA295" s="65">
        <f t="shared" si="102"/>
        <v>0</v>
      </c>
      <c r="AB295" s="55">
        <f t="shared" si="103"/>
        <v>0</v>
      </c>
    </row>
    <row r="296" spans="6:32" ht="60" customHeight="1" x14ac:dyDescent="0.35">
      <c r="F296" s="84"/>
      <c r="G296" s="38" t="s">
        <v>442</v>
      </c>
      <c r="H296" s="31"/>
      <c r="I296" s="24"/>
      <c r="J296" s="1"/>
      <c r="K296" s="1"/>
      <c r="L296" s="7"/>
      <c r="M296" s="25"/>
      <c r="N296" s="31">
        <f>H296</f>
        <v>0</v>
      </c>
      <c r="O296" s="24"/>
      <c r="P296" s="1"/>
      <c r="Q296" s="1"/>
      <c r="R296" s="7"/>
      <c r="S296" s="25"/>
      <c r="T296" s="31">
        <f t="shared" si="101"/>
        <v>0</v>
      </c>
      <c r="U296" s="24"/>
      <c r="V296" s="1"/>
      <c r="W296" s="1"/>
      <c r="X296" s="7"/>
      <c r="Y296" s="25"/>
      <c r="AA296" s="65">
        <f t="shared" si="102"/>
        <v>0</v>
      </c>
      <c r="AB296" s="55">
        <f t="shared" si="103"/>
        <v>0</v>
      </c>
    </row>
    <row r="297" spans="6:32" ht="60" customHeight="1" x14ac:dyDescent="0.35">
      <c r="F297" s="84">
        <f>F295+1</f>
        <v>40427</v>
      </c>
      <c r="G297" s="37" t="s">
        <v>443</v>
      </c>
      <c r="H297" s="31">
        <v>1000000</v>
      </c>
      <c r="I297" s="24"/>
      <c r="J297" s="1"/>
      <c r="K297" s="1">
        <f>H297</f>
        <v>1000000</v>
      </c>
      <c r="L297" s="7"/>
      <c r="M297" s="25"/>
      <c r="N297" s="31">
        <v>0</v>
      </c>
      <c r="O297" s="24"/>
      <c r="P297" s="1"/>
      <c r="Q297" s="1">
        <f>N297</f>
        <v>0</v>
      </c>
      <c r="R297" s="7"/>
      <c r="S297" s="25"/>
      <c r="T297" s="31">
        <f t="shared" si="101"/>
        <v>1000000</v>
      </c>
      <c r="U297" s="24"/>
      <c r="V297" s="1">
        <f>T297</f>
        <v>1000000</v>
      </c>
      <c r="W297" s="1"/>
      <c r="X297" s="7"/>
      <c r="Y297" s="25"/>
      <c r="AA297" s="65">
        <f t="shared" si="102"/>
        <v>0</v>
      </c>
      <c r="AB297" s="55">
        <f t="shared" si="103"/>
        <v>0</v>
      </c>
    </row>
    <row r="298" spans="6:32" ht="60" customHeight="1" x14ac:dyDescent="0.35">
      <c r="F298" s="84"/>
      <c r="G298" s="38" t="s">
        <v>444</v>
      </c>
      <c r="H298" s="31"/>
      <c r="I298" s="24"/>
      <c r="J298" s="1"/>
      <c r="K298" s="1"/>
      <c r="L298" s="7"/>
      <c r="M298" s="25"/>
      <c r="N298" s="31">
        <f>H298</f>
        <v>0</v>
      </c>
      <c r="O298" s="24"/>
      <c r="P298" s="1"/>
      <c r="Q298" s="1"/>
      <c r="R298" s="7"/>
      <c r="S298" s="25"/>
      <c r="T298" s="31">
        <f t="shared" si="101"/>
        <v>0</v>
      </c>
      <c r="U298" s="24"/>
      <c r="V298" s="1"/>
      <c r="W298" s="1"/>
      <c r="X298" s="7"/>
      <c r="Y298" s="25"/>
      <c r="AA298" s="65">
        <f t="shared" si="102"/>
        <v>0</v>
      </c>
      <c r="AB298" s="55">
        <f t="shared" si="103"/>
        <v>0</v>
      </c>
    </row>
    <row r="299" spans="6:32" ht="60" customHeight="1" x14ac:dyDescent="0.35">
      <c r="F299" s="84">
        <f>F297+1</f>
        <v>40428</v>
      </c>
      <c r="G299" s="37" t="s">
        <v>101</v>
      </c>
      <c r="H299" s="31">
        <v>250000</v>
      </c>
      <c r="I299" s="24"/>
      <c r="J299" s="1">
        <f>H299</f>
        <v>250000</v>
      </c>
      <c r="K299" s="1"/>
      <c r="L299" s="7"/>
      <c r="M299" s="25"/>
      <c r="N299" s="31">
        <f>H299</f>
        <v>250000</v>
      </c>
      <c r="O299" s="24"/>
      <c r="P299" s="1"/>
      <c r="Q299" s="1">
        <f>N299</f>
        <v>250000</v>
      </c>
      <c r="R299" s="7"/>
      <c r="S299" s="25"/>
      <c r="T299" s="31">
        <f t="shared" si="101"/>
        <v>0</v>
      </c>
      <c r="U299" s="24"/>
      <c r="V299" s="1">
        <f>T299</f>
        <v>0</v>
      </c>
      <c r="W299" s="1"/>
      <c r="X299" s="7"/>
      <c r="Y299" s="25"/>
      <c r="AA299" s="65">
        <f t="shared" si="102"/>
        <v>0</v>
      </c>
      <c r="AB299" s="55">
        <f t="shared" si="103"/>
        <v>0</v>
      </c>
    </row>
    <row r="300" spans="6:32" ht="60" customHeight="1" x14ac:dyDescent="0.35">
      <c r="F300" s="84">
        <f>F299+1</f>
        <v>40429</v>
      </c>
      <c r="G300" s="37" t="s">
        <v>109</v>
      </c>
      <c r="H300" s="31">
        <v>350000</v>
      </c>
      <c r="I300" s="24"/>
      <c r="J300" s="1"/>
      <c r="K300" s="1">
        <f>H300</f>
        <v>350000</v>
      </c>
      <c r="L300" s="6"/>
      <c r="M300" s="25"/>
      <c r="N300" s="31">
        <f>H300</f>
        <v>350000</v>
      </c>
      <c r="O300" s="24"/>
      <c r="P300" s="1"/>
      <c r="Q300" s="1">
        <f>N300</f>
        <v>350000</v>
      </c>
      <c r="R300" s="6"/>
      <c r="S300" s="25"/>
      <c r="T300" s="31">
        <f t="shared" si="101"/>
        <v>0</v>
      </c>
      <c r="U300" s="24"/>
      <c r="V300" s="1"/>
      <c r="W300" s="1">
        <f>T300</f>
        <v>0</v>
      </c>
      <c r="X300" s="6"/>
      <c r="Y300" s="25"/>
      <c r="AA300" s="65">
        <f t="shared" si="102"/>
        <v>0</v>
      </c>
      <c r="AB300" s="55">
        <f t="shared" si="103"/>
        <v>0</v>
      </c>
    </row>
    <row r="301" spans="6:32" ht="60" customHeight="1" x14ac:dyDescent="0.35">
      <c r="F301" s="84"/>
      <c r="G301" s="38" t="s">
        <v>445</v>
      </c>
      <c r="H301" s="31"/>
      <c r="I301" s="24"/>
      <c r="J301" s="1"/>
      <c r="K301" s="1"/>
      <c r="L301" s="6"/>
      <c r="M301" s="25"/>
      <c r="N301" s="31">
        <f>H301</f>
        <v>0</v>
      </c>
      <c r="O301" s="24"/>
      <c r="P301" s="1"/>
      <c r="Q301" s="1"/>
      <c r="R301" s="6"/>
      <c r="S301" s="25"/>
      <c r="T301" s="31">
        <f t="shared" si="101"/>
        <v>0</v>
      </c>
      <c r="U301" s="24"/>
      <c r="V301" s="1"/>
      <c r="W301" s="1"/>
      <c r="X301" s="6"/>
      <c r="Y301" s="25"/>
      <c r="AA301" s="65">
        <f t="shared" si="102"/>
        <v>0</v>
      </c>
      <c r="AB301" s="55">
        <f t="shared" si="103"/>
        <v>0</v>
      </c>
    </row>
    <row r="302" spans="6:32" ht="60" customHeight="1" x14ac:dyDescent="0.35">
      <c r="F302" s="84">
        <f>F300+1</f>
        <v>40430</v>
      </c>
      <c r="G302" s="37" t="s">
        <v>106</v>
      </c>
      <c r="H302" s="31">
        <v>50000</v>
      </c>
      <c r="I302" s="24"/>
      <c r="J302" s="1"/>
      <c r="K302" s="1"/>
      <c r="L302" s="6">
        <f>H302</f>
        <v>50000</v>
      </c>
      <c r="M302" s="25"/>
      <c r="N302" s="31">
        <v>20000</v>
      </c>
      <c r="O302" s="24"/>
      <c r="P302" s="1"/>
      <c r="Q302" s="1"/>
      <c r="R302" s="6">
        <f>N302</f>
        <v>20000</v>
      </c>
      <c r="S302" s="25"/>
      <c r="T302" s="31">
        <f t="shared" si="101"/>
        <v>30000</v>
      </c>
      <c r="U302" s="24"/>
      <c r="V302" s="1"/>
      <c r="W302" s="1"/>
      <c r="X302" s="6">
        <f>T302</f>
        <v>30000</v>
      </c>
      <c r="Y302" s="25"/>
      <c r="AA302" s="65">
        <f t="shared" si="102"/>
        <v>0</v>
      </c>
      <c r="AB302" s="55">
        <f t="shared" si="103"/>
        <v>0</v>
      </c>
    </row>
    <row r="303" spans="6:32" ht="60" customHeight="1" x14ac:dyDescent="0.35">
      <c r="F303" s="84">
        <f>F302+1</f>
        <v>40431</v>
      </c>
      <c r="G303" s="37" t="s">
        <v>107</v>
      </c>
      <c r="H303" s="31">
        <v>113000</v>
      </c>
      <c r="I303" s="24"/>
      <c r="J303" s="1"/>
      <c r="K303" s="1"/>
      <c r="L303" s="6">
        <f>H303</f>
        <v>113000</v>
      </c>
      <c r="M303" s="25"/>
      <c r="N303" s="31">
        <v>20000</v>
      </c>
      <c r="O303" s="24"/>
      <c r="P303" s="1"/>
      <c r="Q303" s="1"/>
      <c r="R303" s="6">
        <f>N303</f>
        <v>20000</v>
      </c>
      <c r="S303" s="25"/>
      <c r="T303" s="31">
        <f t="shared" si="101"/>
        <v>93000</v>
      </c>
      <c r="U303" s="24"/>
      <c r="V303" s="1"/>
      <c r="W303" s="1"/>
      <c r="X303" s="6">
        <f>T303</f>
        <v>93000</v>
      </c>
      <c r="Y303" s="25"/>
      <c r="AA303" s="65">
        <f t="shared" si="102"/>
        <v>0</v>
      </c>
      <c r="AB303" s="55">
        <f t="shared" si="103"/>
        <v>0</v>
      </c>
    </row>
    <row r="304" spans="6:32" ht="60" customHeight="1" x14ac:dyDescent="0.35">
      <c r="F304" s="83"/>
      <c r="G304" s="38" t="s">
        <v>447</v>
      </c>
      <c r="H304" s="33">
        <f t="shared" ref="H304:Y304" si="105">SUM(H264:H303)</f>
        <v>118484000</v>
      </c>
      <c r="I304" s="27">
        <f t="shared" si="105"/>
        <v>0</v>
      </c>
      <c r="J304" s="2">
        <f t="shared" si="105"/>
        <v>34458000</v>
      </c>
      <c r="K304" s="2">
        <f t="shared" si="105"/>
        <v>71582000</v>
      </c>
      <c r="L304" s="2">
        <f t="shared" si="105"/>
        <v>12244000</v>
      </c>
      <c r="M304" s="28">
        <f t="shared" si="105"/>
        <v>0</v>
      </c>
      <c r="N304" s="33">
        <f t="shared" si="105"/>
        <v>31668000</v>
      </c>
      <c r="O304" s="27">
        <f t="shared" si="105"/>
        <v>0</v>
      </c>
      <c r="P304" s="2">
        <f t="shared" si="105"/>
        <v>9650000</v>
      </c>
      <c r="Q304" s="2">
        <f t="shared" si="105"/>
        <v>14578000</v>
      </c>
      <c r="R304" s="2">
        <f t="shared" si="105"/>
        <v>7440000</v>
      </c>
      <c r="S304" s="28">
        <f t="shared" si="105"/>
        <v>0</v>
      </c>
      <c r="T304" s="33">
        <f t="shared" si="105"/>
        <v>86816000</v>
      </c>
      <c r="U304" s="27">
        <f t="shared" si="105"/>
        <v>0</v>
      </c>
      <c r="V304" s="2">
        <f t="shared" si="105"/>
        <v>21508000</v>
      </c>
      <c r="W304" s="2">
        <f t="shared" si="105"/>
        <v>56454000</v>
      </c>
      <c r="X304" s="2">
        <f t="shared" si="105"/>
        <v>8854000</v>
      </c>
      <c r="Y304" s="28">
        <f t="shared" si="105"/>
        <v>0</v>
      </c>
      <c r="AA304" s="65">
        <f t="shared" si="102"/>
        <v>0</v>
      </c>
      <c r="AB304" s="55">
        <f t="shared" si="103"/>
        <v>0</v>
      </c>
      <c r="AC304" s="67"/>
      <c r="AD304" s="67"/>
      <c r="AE304" s="67"/>
      <c r="AF304" s="67"/>
    </row>
    <row r="305" spans="6:32" ht="60" customHeight="1" x14ac:dyDescent="0.35">
      <c r="F305" s="84">
        <v>40500</v>
      </c>
      <c r="G305" s="36" t="s">
        <v>446</v>
      </c>
      <c r="H305" s="31"/>
      <c r="I305" s="24"/>
      <c r="J305" s="1"/>
      <c r="K305" s="1"/>
      <c r="L305" s="6"/>
      <c r="M305" s="25"/>
      <c r="N305" s="31"/>
      <c r="O305" s="24"/>
      <c r="P305" s="1"/>
      <c r="Q305" s="1"/>
      <c r="R305" s="6"/>
      <c r="S305" s="25"/>
      <c r="T305" s="31"/>
      <c r="U305" s="24"/>
      <c r="V305" s="1"/>
      <c r="W305" s="1"/>
      <c r="X305" s="6"/>
      <c r="Y305" s="25"/>
      <c r="AA305" s="65">
        <f t="shared" si="102"/>
        <v>0</v>
      </c>
      <c r="AB305" s="55">
        <f t="shared" si="103"/>
        <v>0</v>
      </c>
    </row>
    <row r="306" spans="6:32" ht="60" customHeight="1" x14ac:dyDescent="0.35">
      <c r="F306" s="84">
        <f>F305+1</f>
        <v>40501</v>
      </c>
      <c r="G306" s="37" t="s">
        <v>118</v>
      </c>
      <c r="H306" s="31">
        <v>1318000</v>
      </c>
      <c r="I306" s="24"/>
      <c r="J306" s="1"/>
      <c r="K306" s="1"/>
      <c r="L306" s="6">
        <f>H306</f>
        <v>1318000</v>
      </c>
      <c r="M306" s="25"/>
      <c r="N306" s="31">
        <f>H306</f>
        <v>1318000</v>
      </c>
      <c r="O306" s="24"/>
      <c r="P306" s="1"/>
      <c r="Q306" s="1"/>
      <c r="R306" s="6">
        <f>N306</f>
        <v>1318000</v>
      </c>
      <c r="S306" s="25"/>
      <c r="T306" s="31">
        <f>H306-N306</f>
        <v>0</v>
      </c>
      <c r="U306" s="24"/>
      <c r="V306" s="1"/>
      <c r="W306" s="1"/>
      <c r="X306" s="6">
        <f>T306</f>
        <v>0</v>
      </c>
      <c r="Y306" s="25"/>
      <c r="AA306" s="65">
        <f t="shared" si="102"/>
        <v>0</v>
      </c>
      <c r="AB306" s="55">
        <f t="shared" si="103"/>
        <v>0</v>
      </c>
    </row>
    <row r="307" spans="6:32" ht="60" customHeight="1" x14ac:dyDescent="0.35">
      <c r="F307" s="84">
        <f t="shared" ref="F307:F315" si="106">F306+1</f>
        <v>40502</v>
      </c>
      <c r="G307" s="37" t="s">
        <v>119</v>
      </c>
      <c r="H307" s="31">
        <v>1304000</v>
      </c>
      <c r="I307" s="24"/>
      <c r="J307" s="1"/>
      <c r="K307" s="1"/>
      <c r="L307" s="6">
        <f t="shared" ref="L307:L315" si="107">H307</f>
        <v>1304000</v>
      </c>
      <c r="M307" s="25"/>
      <c r="N307" s="31">
        <f t="shared" ref="N307:N315" si="108">H307</f>
        <v>1304000</v>
      </c>
      <c r="O307" s="24"/>
      <c r="P307" s="1"/>
      <c r="Q307" s="1"/>
      <c r="R307" s="6">
        <f t="shared" ref="R307:R315" si="109">N307</f>
        <v>1304000</v>
      </c>
      <c r="S307" s="25"/>
      <c r="T307" s="31">
        <f t="shared" ref="T307:T315" si="110">H307-N307</f>
        <v>0</v>
      </c>
      <c r="U307" s="24"/>
      <c r="V307" s="1"/>
      <c r="W307" s="1"/>
      <c r="X307" s="6">
        <f t="shared" ref="X307:X315" si="111">T307</f>
        <v>0</v>
      </c>
      <c r="Y307" s="25"/>
      <c r="AA307" s="65">
        <f t="shared" si="102"/>
        <v>0</v>
      </c>
      <c r="AB307" s="55">
        <f t="shared" si="103"/>
        <v>0</v>
      </c>
    </row>
    <row r="308" spans="6:32" ht="60" customHeight="1" x14ac:dyDescent="0.35">
      <c r="F308" s="84">
        <f t="shared" si="106"/>
        <v>40503</v>
      </c>
      <c r="G308" s="37" t="s">
        <v>120</v>
      </c>
      <c r="H308" s="31">
        <v>20000</v>
      </c>
      <c r="I308" s="24"/>
      <c r="J308" s="1"/>
      <c r="K308" s="1"/>
      <c r="L308" s="6">
        <f t="shared" si="107"/>
        <v>20000</v>
      </c>
      <c r="M308" s="25"/>
      <c r="N308" s="31">
        <f t="shared" si="108"/>
        <v>20000</v>
      </c>
      <c r="O308" s="24"/>
      <c r="P308" s="1"/>
      <c r="Q308" s="1"/>
      <c r="R308" s="6">
        <f t="shared" si="109"/>
        <v>20000</v>
      </c>
      <c r="S308" s="25"/>
      <c r="T308" s="31">
        <f t="shared" si="110"/>
        <v>0</v>
      </c>
      <c r="U308" s="24"/>
      <c r="V308" s="1"/>
      <c r="W308" s="1"/>
      <c r="X308" s="6">
        <f t="shared" si="111"/>
        <v>0</v>
      </c>
      <c r="Y308" s="25"/>
      <c r="AA308" s="65">
        <f t="shared" si="102"/>
        <v>0</v>
      </c>
      <c r="AB308" s="55">
        <f t="shared" si="103"/>
        <v>0</v>
      </c>
    </row>
    <row r="309" spans="6:32" ht="60" customHeight="1" x14ac:dyDescent="0.35">
      <c r="F309" s="84">
        <f t="shared" si="106"/>
        <v>40504</v>
      </c>
      <c r="G309" s="37" t="s">
        <v>121</v>
      </c>
      <c r="H309" s="31">
        <v>370000</v>
      </c>
      <c r="I309" s="24"/>
      <c r="J309" s="1"/>
      <c r="K309" s="1"/>
      <c r="L309" s="6">
        <f t="shared" si="107"/>
        <v>370000</v>
      </c>
      <c r="M309" s="25"/>
      <c r="N309" s="31">
        <f t="shared" si="108"/>
        <v>370000</v>
      </c>
      <c r="O309" s="24"/>
      <c r="P309" s="1"/>
      <c r="Q309" s="1"/>
      <c r="R309" s="6">
        <f t="shared" si="109"/>
        <v>370000</v>
      </c>
      <c r="S309" s="25"/>
      <c r="T309" s="31">
        <f t="shared" si="110"/>
        <v>0</v>
      </c>
      <c r="U309" s="24"/>
      <c r="V309" s="1"/>
      <c r="W309" s="1"/>
      <c r="X309" s="6">
        <f t="shared" si="111"/>
        <v>0</v>
      </c>
      <c r="Y309" s="25"/>
      <c r="AA309" s="65">
        <f t="shared" si="102"/>
        <v>0</v>
      </c>
      <c r="AB309" s="55">
        <f t="shared" si="103"/>
        <v>0</v>
      </c>
    </row>
    <row r="310" spans="6:32" ht="60" customHeight="1" x14ac:dyDescent="0.35">
      <c r="F310" s="84">
        <f t="shared" si="106"/>
        <v>40505</v>
      </c>
      <c r="G310" s="37" t="s">
        <v>341</v>
      </c>
      <c r="H310" s="31">
        <v>500000</v>
      </c>
      <c r="I310" s="24"/>
      <c r="J310" s="1"/>
      <c r="K310" s="1"/>
      <c r="L310" s="6">
        <f t="shared" si="107"/>
        <v>500000</v>
      </c>
      <c r="M310" s="25"/>
      <c r="N310" s="31">
        <f t="shared" si="108"/>
        <v>500000</v>
      </c>
      <c r="O310" s="24"/>
      <c r="P310" s="1"/>
      <c r="Q310" s="1"/>
      <c r="R310" s="6">
        <f t="shared" si="109"/>
        <v>500000</v>
      </c>
      <c r="S310" s="25"/>
      <c r="T310" s="31">
        <f t="shared" si="110"/>
        <v>0</v>
      </c>
      <c r="U310" s="24"/>
      <c r="V310" s="1"/>
      <c r="W310" s="1"/>
      <c r="X310" s="6">
        <f t="shared" si="111"/>
        <v>0</v>
      </c>
      <c r="Y310" s="25"/>
      <c r="AA310" s="65">
        <f t="shared" si="102"/>
        <v>0</v>
      </c>
      <c r="AB310" s="55">
        <f t="shared" si="103"/>
        <v>0</v>
      </c>
    </row>
    <row r="311" spans="6:32" ht="60" customHeight="1" x14ac:dyDescent="0.35">
      <c r="F311" s="84">
        <f t="shared" si="106"/>
        <v>40506</v>
      </c>
      <c r="G311" s="37" t="s">
        <v>122</v>
      </c>
      <c r="H311" s="31">
        <v>979000</v>
      </c>
      <c r="I311" s="24"/>
      <c r="J311" s="1"/>
      <c r="K311" s="1"/>
      <c r="L311" s="6">
        <f t="shared" si="107"/>
        <v>979000</v>
      </c>
      <c r="M311" s="25"/>
      <c r="N311" s="31">
        <f t="shared" si="108"/>
        <v>979000</v>
      </c>
      <c r="O311" s="24"/>
      <c r="P311" s="1"/>
      <c r="Q311" s="1"/>
      <c r="R311" s="6">
        <f t="shared" si="109"/>
        <v>979000</v>
      </c>
      <c r="S311" s="25"/>
      <c r="T311" s="31">
        <f t="shared" si="110"/>
        <v>0</v>
      </c>
      <c r="U311" s="24"/>
      <c r="V311" s="1"/>
      <c r="W311" s="1"/>
      <c r="X311" s="6">
        <f t="shared" si="111"/>
        <v>0</v>
      </c>
      <c r="Y311" s="25"/>
      <c r="AA311" s="65">
        <f t="shared" si="102"/>
        <v>0</v>
      </c>
      <c r="AB311" s="55">
        <f t="shared" si="103"/>
        <v>0</v>
      </c>
    </row>
    <row r="312" spans="6:32" ht="60" customHeight="1" x14ac:dyDescent="0.35">
      <c r="F312" s="84">
        <f t="shared" si="106"/>
        <v>40507</v>
      </c>
      <c r="G312" s="37" t="s">
        <v>123</v>
      </c>
      <c r="H312" s="31">
        <v>1301000</v>
      </c>
      <c r="I312" s="24"/>
      <c r="J312" s="1"/>
      <c r="K312" s="1"/>
      <c r="L312" s="6">
        <f t="shared" si="107"/>
        <v>1301000</v>
      </c>
      <c r="M312" s="25"/>
      <c r="N312" s="31">
        <f t="shared" si="108"/>
        <v>1301000</v>
      </c>
      <c r="O312" s="24"/>
      <c r="P312" s="1"/>
      <c r="Q312" s="1"/>
      <c r="R312" s="6">
        <f t="shared" si="109"/>
        <v>1301000</v>
      </c>
      <c r="S312" s="25"/>
      <c r="T312" s="31">
        <f t="shared" si="110"/>
        <v>0</v>
      </c>
      <c r="U312" s="24"/>
      <c r="V312" s="1"/>
      <c r="W312" s="1"/>
      <c r="X312" s="6">
        <f t="shared" si="111"/>
        <v>0</v>
      </c>
      <c r="Y312" s="25"/>
      <c r="AA312" s="65">
        <f t="shared" si="102"/>
        <v>0</v>
      </c>
      <c r="AB312" s="55">
        <f t="shared" si="103"/>
        <v>0</v>
      </c>
    </row>
    <row r="313" spans="6:32" ht="60" customHeight="1" x14ac:dyDescent="0.35">
      <c r="F313" s="84">
        <f t="shared" si="106"/>
        <v>40508</v>
      </c>
      <c r="G313" s="37" t="s">
        <v>124</v>
      </c>
      <c r="H313" s="31">
        <v>525000</v>
      </c>
      <c r="I313" s="24"/>
      <c r="J313" s="1"/>
      <c r="K313" s="1"/>
      <c r="L313" s="6">
        <f t="shared" si="107"/>
        <v>525000</v>
      </c>
      <c r="M313" s="25"/>
      <c r="N313" s="31">
        <v>0</v>
      </c>
      <c r="O313" s="24"/>
      <c r="P313" s="1"/>
      <c r="Q313" s="1"/>
      <c r="R313" s="6">
        <f t="shared" si="109"/>
        <v>0</v>
      </c>
      <c r="S313" s="25"/>
      <c r="T313" s="31">
        <f t="shared" si="110"/>
        <v>525000</v>
      </c>
      <c r="U313" s="24"/>
      <c r="V313" s="1"/>
      <c r="W313" s="1"/>
      <c r="X313" s="6">
        <f t="shared" si="111"/>
        <v>525000</v>
      </c>
      <c r="Y313" s="25"/>
      <c r="AA313" s="65">
        <f t="shared" si="102"/>
        <v>0</v>
      </c>
      <c r="AB313" s="55">
        <f t="shared" si="103"/>
        <v>0</v>
      </c>
    </row>
    <row r="314" spans="6:32" ht="60" customHeight="1" x14ac:dyDescent="0.35">
      <c r="F314" s="84">
        <f t="shared" si="106"/>
        <v>40509</v>
      </c>
      <c r="G314" s="37" t="s">
        <v>414</v>
      </c>
      <c r="H314" s="31">
        <v>350000</v>
      </c>
      <c r="I314" s="24"/>
      <c r="J314" s="1"/>
      <c r="K314" s="1"/>
      <c r="L314" s="6">
        <f t="shared" si="107"/>
        <v>350000</v>
      </c>
      <c r="M314" s="25"/>
      <c r="N314" s="31">
        <f t="shared" si="108"/>
        <v>350000</v>
      </c>
      <c r="O314" s="24"/>
      <c r="P314" s="1"/>
      <c r="Q314" s="1"/>
      <c r="R314" s="6">
        <f t="shared" si="109"/>
        <v>350000</v>
      </c>
      <c r="S314" s="25"/>
      <c r="T314" s="31">
        <f t="shared" si="110"/>
        <v>0</v>
      </c>
      <c r="U314" s="24"/>
      <c r="V314" s="1"/>
      <c r="W314" s="1"/>
      <c r="X314" s="6">
        <f t="shared" si="111"/>
        <v>0</v>
      </c>
      <c r="Y314" s="25"/>
      <c r="AA314" s="65">
        <f t="shared" si="102"/>
        <v>0</v>
      </c>
      <c r="AB314" s="55">
        <f t="shared" si="103"/>
        <v>0</v>
      </c>
    </row>
    <row r="315" spans="6:32" ht="60" customHeight="1" x14ac:dyDescent="0.35">
      <c r="F315" s="84">
        <f t="shared" si="106"/>
        <v>40510</v>
      </c>
      <c r="G315" s="37" t="s">
        <v>313</v>
      </c>
      <c r="H315" s="31">
        <v>5000</v>
      </c>
      <c r="I315" s="24"/>
      <c r="J315" s="1"/>
      <c r="K315" s="1"/>
      <c r="L315" s="6">
        <f t="shared" si="107"/>
        <v>5000</v>
      </c>
      <c r="M315" s="25"/>
      <c r="N315" s="31">
        <f t="shared" si="108"/>
        <v>5000</v>
      </c>
      <c r="O315" s="24"/>
      <c r="P315" s="1"/>
      <c r="Q315" s="1"/>
      <c r="R315" s="6">
        <f t="shared" si="109"/>
        <v>5000</v>
      </c>
      <c r="S315" s="25"/>
      <c r="T315" s="31">
        <f t="shared" si="110"/>
        <v>0</v>
      </c>
      <c r="U315" s="24"/>
      <c r="V315" s="1"/>
      <c r="W315" s="1"/>
      <c r="X315" s="6">
        <f t="shared" si="111"/>
        <v>0</v>
      </c>
      <c r="Y315" s="25"/>
      <c r="AA315" s="65">
        <f t="shared" si="102"/>
        <v>0</v>
      </c>
      <c r="AB315" s="55">
        <f t="shared" si="103"/>
        <v>0</v>
      </c>
    </row>
    <row r="316" spans="6:32" ht="60" customHeight="1" x14ac:dyDescent="0.35">
      <c r="F316" s="83"/>
      <c r="G316" s="38" t="s">
        <v>125</v>
      </c>
      <c r="H316" s="33">
        <f t="shared" ref="H316:M316" si="112">SUM(H306:H315)</f>
        <v>6672000</v>
      </c>
      <c r="I316" s="27">
        <f t="shared" si="112"/>
        <v>0</v>
      </c>
      <c r="J316" s="2">
        <f t="shared" si="112"/>
        <v>0</v>
      </c>
      <c r="K316" s="2">
        <f t="shared" si="112"/>
        <v>0</v>
      </c>
      <c r="L316" s="2">
        <f t="shared" si="112"/>
        <v>6672000</v>
      </c>
      <c r="M316" s="28">
        <f t="shared" si="112"/>
        <v>0</v>
      </c>
      <c r="N316" s="33">
        <f t="shared" ref="N316:S316" si="113">SUM(N306:N315)</f>
        <v>6147000</v>
      </c>
      <c r="O316" s="27">
        <f t="shared" si="113"/>
        <v>0</v>
      </c>
      <c r="P316" s="2">
        <f t="shared" si="113"/>
        <v>0</v>
      </c>
      <c r="Q316" s="2">
        <f t="shared" si="113"/>
        <v>0</v>
      </c>
      <c r="R316" s="2">
        <f t="shared" si="113"/>
        <v>6147000</v>
      </c>
      <c r="S316" s="28">
        <f t="shared" si="113"/>
        <v>0</v>
      </c>
      <c r="T316" s="33">
        <f t="shared" ref="T316:Y316" si="114">SUM(T306:T315)</f>
        <v>525000</v>
      </c>
      <c r="U316" s="27">
        <f t="shared" si="114"/>
        <v>0</v>
      </c>
      <c r="V316" s="2">
        <f t="shared" si="114"/>
        <v>0</v>
      </c>
      <c r="W316" s="2">
        <f t="shared" si="114"/>
        <v>0</v>
      </c>
      <c r="X316" s="2">
        <f t="shared" si="114"/>
        <v>525000</v>
      </c>
      <c r="Y316" s="28">
        <f t="shared" si="114"/>
        <v>0</v>
      </c>
      <c r="AA316" s="65">
        <f t="shared" si="102"/>
        <v>0</v>
      </c>
      <c r="AB316" s="55">
        <f t="shared" si="103"/>
        <v>0</v>
      </c>
      <c r="AC316" s="67"/>
      <c r="AD316" s="67"/>
      <c r="AE316" s="67"/>
      <c r="AF316" s="67"/>
    </row>
    <row r="317" spans="6:32" ht="60" customHeight="1" x14ac:dyDescent="0.35">
      <c r="F317" s="84">
        <v>40600</v>
      </c>
      <c r="G317" s="36" t="s">
        <v>126</v>
      </c>
      <c r="H317" s="31"/>
      <c r="I317" s="24"/>
      <c r="J317" s="1"/>
      <c r="K317" s="1"/>
      <c r="L317" s="6"/>
      <c r="M317" s="25"/>
      <c r="N317" s="31"/>
      <c r="O317" s="24"/>
      <c r="P317" s="1"/>
      <c r="Q317" s="1"/>
      <c r="R317" s="6"/>
      <c r="S317" s="25"/>
      <c r="T317" s="31"/>
      <c r="U317" s="24"/>
      <c r="V317" s="1"/>
      <c r="W317" s="1"/>
      <c r="X317" s="6"/>
      <c r="Y317" s="25"/>
      <c r="AA317" s="65">
        <f t="shared" si="102"/>
        <v>0</v>
      </c>
      <c r="AB317" s="55">
        <f t="shared" si="103"/>
        <v>0</v>
      </c>
    </row>
    <row r="318" spans="6:32" ht="60" customHeight="1" x14ac:dyDescent="0.35">
      <c r="F318" s="84"/>
      <c r="G318" s="38" t="s">
        <v>420</v>
      </c>
      <c r="H318" s="31"/>
      <c r="I318" s="24"/>
      <c r="J318" s="1"/>
      <c r="K318" s="1"/>
      <c r="L318" s="6"/>
      <c r="M318" s="25"/>
      <c r="N318" s="31"/>
      <c r="O318" s="24"/>
      <c r="P318" s="1"/>
      <c r="Q318" s="1"/>
      <c r="R318" s="6"/>
      <c r="S318" s="25"/>
      <c r="T318" s="31"/>
      <c r="U318" s="24"/>
      <c r="V318" s="1"/>
      <c r="W318" s="1"/>
      <c r="X318" s="6"/>
      <c r="Y318" s="25"/>
      <c r="AA318" s="65">
        <f t="shared" si="102"/>
        <v>0</v>
      </c>
      <c r="AB318" s="55">
        <f t="shared" si="103"/>
        <v>0</v>
      </c>
    </row>
    <row r="319" spans="6:32" ht="60" customHeight="1" x14ac:dyDescent="0.35">
      <c r="F319" s="84">
        <f>F317+1</f>
        <v>40601</v>
      </c>
      <c r="G319" s="37" t="s">
        <v>548</v>
      </c>
      <c r="H319" s="31">
        <v>2000000</v>
      </c>
      <c r="I319" s="24"/>
      <c r="J319" s="1"/>
      <c r="K319" s="1"/>
      <c r="L319" s="6">
        <f>H319</f>
        <v>2000000</v>
      </c>
      <c r="M319" s="25"/>
      <c r="N319" s="31">
        <f>H319</f>
        <v>2000000</v>
      </c>
      <c r="O319" s="24"/>
      <c r="P319" s="1"/>
      <c r="Q319" s="1"/>
      <c r="R319" s="6">
        <f>N319</f>
        <v>2000000</v>
      </c>
      <c r="S319" s="25"/>
      <c r="T319" s="31">
        <f>H319-N319</f>
        <v>0</v>
      </c>
      <c r="U319" s="24"/>
      <c r="V319" s="1"/>
      <c r="W319" s="1"/>
      <c r="X319" s="6">
        <f>T319</f>
        <v>0</v>
      </c>
      <c r="Y319" s="25"/>
      <c r="AA319" s="65">
        <f t="shared" si="102"/>
        <v>0</v>
      </c>
      <c r="AB319" s="55">
        <f t="shared" si="103"/>
        <v>0</v>
      </c>
    </row>
    <row r="320" spans="6:32" ht="60" customHeight="1" x14ac:dyDescent="0.35">
      <c r="F320" s="84"/>
      <c r="G320" s="38" t="s">
        <v>448</v>
      </c>
      <c r="H320" s="31"/>
      <c r="I320" s="24"/>
      <c r="J320" s="1"/>
      <c r="K320" s="1"/>
      <c r="L320" s="6"/>
      <c r="M320" s="25"/>
      <c r="N320" s="31">
        <f t="shared" ref="N320:N359" si="115">H320</f>
        <v>0</v>
      </c>
      <c r="O320" s="24"/>
      <c r="P320" s="1"/>
      <c r="Q320" s="1"/>
      <c r="R320" s="6"/>
      <c r="S320" s="25"/>
      <c r="T320" s="31">
        <f t="shared" ref="T320:T359" si="116">H320-N320</f>
        <v>0</v>
      </c>
      <c r="U320" s="24"/>
      <c r="V320" s="1"/>
      <c r="W320" s="1"/>
      <c r="X320" s="6"/>
      <c r="Y320" s="25"/>
      <c r="AA320" s="65">
        <f t="shared" si="102"/>
        <v>0</v>
      </c>
      <c r="AB320" s="55">
        <f t="shared" si="103"/>
        <v>0</v>
      </c>
    </row>
    <row r="321" spans="6:28" ht="60" customHeight="1" x14ac:dyDescent="0.35">
      <c r="F321" s="84">
        <f>F319+1</f>
        <v>40602</v>
      </c>
      <c r="G321" s="37" t="s">
        <v>449</v>
      </c>
      <c r="H321" s="31">
        <v>1200000</v>
      </c>
      <c r="I321" s="24">
        <f>H321</f>
        <v>1200000</v>
      </c>
      <c r="J321" s="1"/>
      <c r="K321" s="1"/>
      <c r="L321" s="6"/>
      <c r="M321" s="25"/>
      <c r="N321" s="31">
        <f>H321</f>
        <v>1200000</v>
      </c>
      <c r="O321" s="24">
        <f>N321</f>
        <v>1200000</v>
      </c>
      <c r="P321" s="1"/>
      <c r="Q321" s="1"/>
      <c r="R321" s="6"/>
      <c r="S321" s="25"/>
      <c r="T321" s="31">
        <f t="shared" si="116"/>
        <v>0</v>
      </c>
      <c r="U321" s="24">
        <f>T321</f>
        <v>0</v>
      </c>
      <c r="V321" s="1"/>
      <c r="W321" s="1"/>
      <c r="X321" s="6"/>
      <c r="Y321" s="25"/>
      <c r="AA321" s="65">
        <f t="shared" si="102"/>
        <v>0</v>
      </c>
      <c r="AB321" s="55">
        <f t="shared" si="103"/>
        <v>0</v>
      </c>
    </row>
    <row r="322" spans="6:28" ht="60" customHeight="1" x14ac:dyDescent="0.35">
      <c r="F322" s="84">
        <f>F321+1</f>
        <v>40603</v>
      </c>
      <c r="G322" s="37" t="s">
        <v>450</v>
      </c>
      <c r="H322" s="31">
        <v>6000000</v>
      </c>
      <c r="I322" s="24">
        <f>H322</f>
        <v>6000000</v>
      </c>
      <c r="J322" s="1"/>
      <c r="K322" s="1"/>
      <c r="L322" s="6"/>
      <c r="M322" s="25"/>
      <c r="N322" s="31">
        <f t="shared" si="115"/>
        <v>6000000</v>
      </c>
      <c r="O322" s="24">
        <f>N322</f>
        <v>6000000</v>
      </c>
      <c r="P322" s="1"/>
      <c r="Q322" s="1"/>
      <c r="R322" s="6"/>
      <c r="S322" s="25"/>
      <c r="T322" s="31">
        <f t="shared" si="116"/>
        <v>0</v>
      </c>
      <c r="U322" s="24">
        <f>T322</f>
        <v>0</v>
      </c>
      <c r="V322" s="1"/>
      <c r="W322" s="1"/>
      <c r="X322" s="6"/>
      <c r="Y322" s="25"/>
      <c r="AA322" s="65">
        <f t="shared" si="102"/>
        <v>0</v>
      </c>
      <c r="AB322" s="55">
        <f t="shared" si="103"/>
        <v>0</v>
      </c>
    </row>
    <row r="323" spans="6:28" ht="60" customHeight="1" x14ac:dyDescent="0.35">
      <c r="F323" s="84"/>
      <c r="G323" s="38" t="s">
        <v>451</v>
      </c>
      <c r="H323" s="31"/>
      <c r="I323" s="24"/>
      <c r="J323" s="1"/>
      <c r="K323" s="1"/>
      <c r="L323" s="6"/>
      <c r="M323" s="25"/>
      <c r="N323" s="31">
        <f t="shared" si="115"/>
        <v>0</v>
      </c>
      <c r="O323" s="24"/>
      <c r="P323" s="1"/>
      <c r="Q323" s="1"/>
      <c r="R323" s="6"/>
      <c r="S323" s="25"/>
      <c r="T323" s="31">
        <f t="shared" si="116"/>
        <v>0</v>
      </c>
      <c r="U323" s="24"/>
      <c r="V323" s="1"/>
      <c r="W323" s="1"/>
      <c r="X323" s="6"/>
      <c r="Y323" s="25"/>
      <c r="AA323" s="65">
        <f t="shared" si="102"/>
        <v>0</v>
      </c>
      <c r="AB323" s="55">
        <f t="shared" si="103"/>
        <v>0</v>
      </c>
    </row>
    <row r="324" spans="6:28" ht="60" customHeight="1" x14ac:dyDescent="0.35">
      <c r="F324" s="84">
        <f>F322+1</f>
        <v>40604</v>
      </c>
      <c r="G324" s="37" t="s">
        <v>549</v>
      </c>
      <c r="H324" s="31">
        <v>2450000</v>
      </c>
      <c r="I324" s="24"/>
      <c r="J324" s="1"/>
      <c r="K324" s="1"/>
      <c r="L324" s="6">
        <f t="shared" ref="L324:L329" si="117">H324</f>
        <v>2450000</v>
      </c>
      <c r="M324" s="25"/>
      <c r="N324" s="31">
        <f t="shared" si="115"/>
        <v>2450000</v>
      </c>
      <c r="O324" s="24"/>
      <c r="P324" s="1"/>
      <c r="Q324" s="1">
        <f>N324/2</f>
        <v>1225000</v>
      </c>
      <c r="R324" s="6">
        <f>N324-Q324</f>
        <v>1225000</v>
      </c>
      <c r="S324" s="25"/>
      <c r="T324" s="31">
        <f t="shared" si="116"/>
        <v>0</v>
      </c>
      <c r="U324" s="24"/>
      <c r="V324" s="1"/>
      <c r="W324" s="1"/>
      <c r="X324" s="6">
        <f t="shared" ref="X324:X329" si="118">T324</f>
        <v>0</v>
      </c>
      <c r="Y324" s="25"/>
      <c r="AA324" s="65">
        <f t="shared" si="102"/>
        <v>0</v>
      </c>
      <c r="AB324" s="55">
        <f t="shared" si="103"/>
        <v>0</v>
      </c>
    </row>
    <row r="325" spans="6:28" ht="60" customHeight="1" x14ac:dyDescent="0.35">
      <c r="F325" s="84">
        <f>F324+1</f>
        <v>40605</v>
      </c>
      <c r="G325" s="37" t="s">
        <v>127</v>
      </c>
      <c r="H325" s="34">
        <v>600000</v>
      </c>
      <c r="I325" s="24"/>
      <c r="J325" s="1"/>
      <c r="K325" s="6"/>
      <c r="L325" s="6">
        <f t="shared" si="117"/>
        <v>600000</v>
      </c>
      <c r="M325" s="30"/>
      <c r="N325" s="31">
        <f t="shared" si="115"/>
        <v>600000</v>
      </c>
      <c r="O325" s="24"/>
      <c r="P325" s="1"/>
      <c r="Q325" s="6"/>
      <c r="R325" s="6">
        <f>N325</f>
        <v>600000</v>
      </c>
      <c r="S325" s="30"/>
      <c r="T325" s="31">
        <f t="shared" si="116"/>
        <v>0</v>
      </c>
      <c r="U325" s="24"/>
      <c r="V325" s="1"/>
      <c r="W325" s="6"/>
      <c r="X325" s="6">
        <f t="shared" si="118"/>
        <v>0</v>
      </c>
      <c r="Y325" s="30"/>
      <c r="AA325" s="65">
        <f t="shared" si="102"/>
        <v>0</v>
      </c>
      <c r="AB325" s="55">
        <f t="shared" si="103"/>
        <v>0</v>
      </c>
    </row>
    <row r="326" spans="6:28" ht="60" customHeight="1" x14ac:dyDescent="0.35">
      <c r="F326" s="84">
        <f>F325+1</f>
        <v>40606</v>
      </c>
      <c r="G326" s="37" t="s">
        <v>220</v>
      </c>
      <c r="H326" s="34">
        <v>967000</v>
      </c>
      <c r="I326" s="24"/>
      <c r="J326" s="1"/>
      <c r="K326" s="6"/>
      <c r="L326" s="6">
        <f t="shared" si="117"/>
        <v>967000</v>
      </c>
      <c r="M326" s="30"/>
      <c r="N326" s="31">
        <f t="shared" si="115"/>
        <v>967000</v>
      </c>
      <c r="O326" s="24"/>
      <c r="P326" s="1"/>
      <c r="Q326" s="6"/>
      <c r="R326" s="6">
        <f>N326</f>
        <v>967000</v>
      </c>
      <c r="S326" s="30"/>
      <c r="T326" s="31">
        <f t="shared" si="116"/>
        <v>0</v>
      </c>
      <c r="U326" s="24"/>
      <c r="V326" s="1"/>
      <c r="W326" s="6"/>
      <c r="X326" s="6">
        <f t="shared" si="118"/>
        <v>0</v>
      </c>
      <c r="Y326" s="30"/>
      <c r="AA326" s="65">
        <f t="shared" si="102"/>
        <v>0</v>
      </c>
      <c r="AB326" s="55">
        <f t="shared" si="103"/>
        <v>0</v>
      </c>
    </row>
    <row r="327" spans="6:28" ht="60" customHeight="1" x14ac:dyDescent="0.35">
      <c r="F327" s="84">
        <f t="shared" ref="F327:F342" si="119">F326+1</f>
        <v>40607</v>
      </c>
      <c r="G327" s="37" t="s">
        <v>255</v>
      </c>
      <c r="H327" s="34">
        <v>180000</v>
      </c>
      <c r="I327" s="24"/>
      <c r="J327" s="1"/>
      <c r="K327" s="6"/>
      <c r="L327" s="6">
        <f t="shared" si="117"/>
        <v>180000</v>
      </c>
      <c r="M327" s="30"/>
      <c r="N327" s="31">
        <f t="shared" si="115"/>
        <v>180000</v>
      </c>
      <c r="O327" s="24"/>
      <c r="P327" s="1"/>
      <c r="Q327" s="6"/>
      <c r="R327" s="6">
        <f>N327</f>
        <v>180000</v>
      </c>
      <c r="S327" s="30"/>
      <c r="T327" s="31">
        <f t="shared" si="116"/>
        <v>0</v>
      </c>
      <c r="U327" s="24"/>
      <c r="V327" s="1"/>
      <c r="W327" s="6"/>
      <c r="X327" s="6">
        <f t="shared" si="118"/>
        <v>0</v>
      </c>
      <c r="Y327" s="30"/>
      <c r="AA327" s="65">
        <f t="shared" si="102"/>
        <v>0</v>
      </c>
      <c r="AB327" s="55">
        <f t="shared" si="103"/>
        <v>0</v>
      </c>
    </row>
    <row r="328" spans="6:28" ht="60" customHeight="1" x14ac:dyDescent="0.35">
      <c r="F328" s="84">
        <f t="shared" si="119"/>
        <v>40608</v>
      </c>
      <c r="G328" s="37" t="s">
        <v>129</v>
      </c>
      <c r="H328" s="34">
        <v>20000</v>
      </c>
      <c r="I328" s="24"/>
      <c r="J328" s="1"/>
      <c r="K328" s="6"/>
      <c r="L328" s="6">
        <f t="shared" si="117"/>
        <v>20000</v>
      </c>
      <c r="M328" s="30"/>
      <c r="N328" s="31">
        <f t="shared" si="115"/>
        <v>20000</v>
      </c>
      <c r="O328" s="24"/>
      <c r="P328" s="1"/>
      <c r="Q328" s="6"/>
      <c r="R328" s="6">
        <f>N328</f>
        <v>20000</v>
      </c>
      <c r="S328" s="30"/>
      <c r="T328" s="31">
        <f t="shared" si="116"/>
        <v>0</v>
      </c>
      <c r="U328" s="24"/>
      <c r="V328" s="1"/>
      <c r="W328" s="6"/>
      <c r="X328" s="6">
        <f t="shared" si="118"/>
        <v>0</v>
      </c>
      <c r="Y328" s="30"/>
      <c r="AA328" s="65">
        <f t="shared" si="102"/>
        <v>0</v>
      </c>
      <c r="AB328" s="55">
        <f t="shared" si="103"/>
        <v>0</v>
      </c>
    </row>
    <row r="329" spans="6:28" ht="60" customHeight="1" x14ac:dyDescent="0.35">
      <c r="F329" s="84">
        <f t="shared" si="119"/>
        <v>40609</v>
      </c>
      <c r="G329" s="37" t="s">
        <v>130</v>
      </c>
      <c r="H329" s="34">
        <v>380000</v>
      </c>
      <c r="I329" s="24"/>
      <c r="J329" s="1"/>
      <c r="K329" s="6"/>
      <c r="L329" s="6">
        <f t="shared" si="117"/>
        <v>380000</v>
      </c>
      <c r="M329" s="30"/>
      <c r="N329" s="31">
        <v>0</v>
      </c>
      <c r="O329" s="24"/>
      <c r="P329" s="1"/>
      <c r="Q329" s="6"/>
      <c r="R329" s="6">
        <f>N329</f>
        <v>0</v>
      </c>
      <c r="S329" s="30"/>
      <c r="T329" s="31">
        <f t="shared" si="116"/>
        <v>380000</v>
      </c>
      <c r="U329" s="24"/>
      <c r="V329" s="1"/>
      <c r="W329" s="6"/>
      <c r="X329" s="6">
        <f t="shared" si="118"/>
        <v>380000</v>
      </c>
      <c r="Y329" s="30"/>
      <c r="AA329" s="65">
        <f t="shared" si="102"/>
        <v>0</v>
      </c>
      <c r="AB329" s="55">
        <f t="shared" si="103"/>
        <v>0</v>
      </c>
    </row>
    <row r="330" spans="6:28" ht="60" customHeight="1" x14ac:dyDescent="0.35">
      <c r="F330" s="84">
        <f t="shared" si="119"/>
        <v>40610</v>
      </c>
      <c r="G330" s="37" t="s">
        <v>131</v>
      </c>
      <c r="H330" s="34">
        <v>600000</v>
      </c>
      <c r="I330" s="24"/>
      <c r="J330" s="1"/>
      <c r="K330" s="6">
        <f>H330/2</f>
        <v>300000</v>
      </c>
      <c r="L330" s="6">
        <f>H330/2</f>
        <v>300000</v>
      </c>
      <c r="M330" s="30"/>
      <c r="N330" s="31">
        <f t="shared" si="115"/>
        <v>600000</v>
      </c>
      <c r="O330" s="24"/>
      <c r="P330" s="1"/>
      <c r="Q330" s="6">
        <f>N330</f>
        <v>600000</v>
      </c>
      <c r="R330" s="6"/>
      <c r="S330" s="30"/>
      <c r="T330" s="31">
        <f t="shared" si="116"/>
        <v>0</v>
      </c>
      <c r="U330" s="24"/>
      <c r="V330" s="1"/>
      <c r="W330" s="6">
        <f>T330/2</f>
        <v>0</v>
      </c>
      <c r="X330" s="6">
        <f>T330/2</f>
        <v>0</v>
      </c>
      <c r="Y330" s="30"/>
      <c r="AA330" s="65">
        <f t="shared" si="102"/>
        <v>0</v>
      </c>
      <c r="AB330" s="55">
        <f t="shared" si="103"/>
        <v>0</v>
      </c>
    </row>
    <row r="331" spans="6:28" ht="60" customHeight="1" x14ac:dyDescent="0.35">
      <c r="F331" s="84">
        <f t="shared" si="119"/>
        <v>40611</v>
      </c>
      <c r="G331" s="37" t="s">
        <v>132</v>
      </c>
      <c r="H331" s="34">
        <v>2000000</v>
      </c>
      <c r="I331" s="24"/>
      <c r="J331" s="1"/>
      <c r="K331" s="6">
        <f>H331</f>
        <v>2000000</v>
      </c>
      <c r="L331" s="6"/>
      <c r="M331" s="30"/>
      <c r="N331" s="31">
        <v>1000000</v>
      </c>
      <c r="O331" s="24"/>
      <c r="P331" s="1"/>
      <c r="Q331" s="6">
        <f>N331</f>
        <v>1000000</v>
      </c>
      <c r="R331" s="6"/>
      <c r="S331" s="30"/>
      <c r="T331" s="31">
        <f t="shared" si="116"/>
        <v>1000000</v>
      </c>
      <c r="U331" s="24"/>
      <c r="V331" s="1"/>
      <c r="W331" s="6">
        <f>T331</f>
        <v>1000000</v>
      </c>
      <c r="X331" s="6"/>
      <c r="Y331" s="30"/>
      <c r="AA331" s="65">
        <f t="shared" ref="AA331:AA393" si="120">N331-O331-P331-Q331-R331</f>
        <v>0</v>
      </c>
      <c r="AB331" s="55">
        <f t="shared" ref="AB331:AB393" si="121">T331-U331-V331-W331-X331</f>
        <v>0</v>
      </c>
    </row>
    <row r="332" spans="6:28" ht="60" customHeight="1" x14ac:dyDescent="0.35">
      <c r="F332" s="84">
        <f t="shared" si="119"/>
        <v>40612</v>
      </c>
      <c r="G332" s="37" t="s">
        <v>133</v>
      </c>
      <c r="H332" s="34">
        <v>100000</v>
      </c>
      <c r="I332" s="24"/>
      <c r="J332" s="1"/>
      <c r="K332" s="6"/>
      <c r="L332" s="6">
        <f>H332</f>
        <v>100000</v>
      </c>
      <c r="M332" s="30"/>
      <c r="N332" s="31">
        <f t="shared" si="115"/>
        <v>100000</v>
      </c>
      <c r="O332" s="24"/>
      <c r="P332" s="1"/>
      <c r="Q332" s="6"/>
      <c r="R332" s="6">
        <f>N332</f>
        <v>100000</v>
      </c>
      <c r="S332" s="30"/>
      <c r="T332" s="31">
        <f t="shared" si="116"/>
        <v>0</v>
      </c>
      <c r="U332" s="24"/>
      <c r="V332" s="1"/>
      <c r="W332" s="6"/>
      <c r="X332" s="6">
        <f>T332</f>
        <v>0</v>
      </c>
      <c r="Y332" s="30"/>
      <c r="AA332" s="65">
        <f t="shared" si="120"/>
        <v>0</v>
      </c>
      <c r="AB332" s="55">
        <f t="shared" si="121"/>
        <v>0</v>
      </c>
    </row>
    <row r="333" spans="6:28" ht="60" customHeight="1" x14ac:dyDescent="0.35">
      <c r="F333" s="84">
        <f t="shared" si="119"/>
        <v>40613</v>
      </c>
      <c r="G333" s="37" t="s">
        <v>230</v>
      </c>
      <c r="H333" s="34">
        <v>4176000</v>
      </c>
      <c r="I333" s="24"/>
      <c r="J333" s="1"/>
      <c r="K333" s="6">
        <f>H333/2</f>
        <v>2088000</v>
      </c>
      <c r="L333" s="6">
        <f>H333/2</f>
        <v>2088000</v>
      </c>
      <c r="M333" s="30"/>
      <c r="N333" s="31">
        <v>2500000</v>
      </c>
      <c r="O333" s="24"/>
      <c r="P333" s="1"/>
      <c r="Q333" s="6">
        <f>N333/2</f>
        <v>1250000</v>
      </c>
      <c r="R333" s="6">
        <f>N333/2</f>
        <v>1250000</v>
      </c>
      <c r="S333" s="30"/>
      <c r="T333" s="31">
        <f t="shared" si="116"/>
        <v>1676000</v>
      </c>
      <c r="U333" s="24"/>
      <c r="V333" s="1"/>
      <c r="W333" s="6">
        <f>T333/2</f>
        <v>838000</v>
      </c>
      <c r="X333" s="6">
        <f>T333/2</f>
        <v>838000</v>
      </c>
      <c r="Y333" s="30"/>
      <c r="AA333" s="65">
        <f t="shared" si="120"/>
        <v>0</v>
      </c>
      <c r="AB333" s="55">
        <f t="shared" si="121"/>
        <v>0</v>
      </c>
    </row>
    <row r="334" spans="6:28" ht="60" customHeight="1" x14ac:dyDescent="0.35">
      <c r="F334" s="84">
        <f t="shared" si="119"/>
        <v>40614</v>
      </c>
      <c r="G334" s="37" t="s">
        <v>231</v>
      </c>
      <c r="H334" s="34">
        <v>200000</v>
      </c>
      <c r="I334" s="24"/>
      <c r="J334" s="1"/>
      <c r="K334" s="6"/>
      <c r="L334" s="6">
        <f>H334</f>
        <v>200000</v>
      </c>
      <c r="M334" s="30"/>
      <c r="N334" s="31">
        <f t="shared" si="115"/>
        <v>200000</v>
      </c>
      <c r="O334" s="24"/>
      <c r="P334" s="1"/>
      <c r="Q334" s="6"/>
      <c r="R334" s="6">
        <f>N334</f>
        <v>200000</v>
      </c>
      <c r="S334" s="30"/>
      <c r="T334" s="31">
        <f t="shared" si="116"/>
        <v>0</v>
      </c>
      <c r="U334" s="24"/>
      <c r="V334" s="1"/>
      <c r="W334" s="6"/>
      <c r="X334" s="6">
        <f>T334</f>
        <v>0</v>
      </c>
      <c r="Y334" s="30"/>
      <c r="AA334" s="65">
        <f t="shared" si="120"/>
        <v>0</v>
      </c>
      <c r="AB334" s="55">
        <f t="shared" si="121"/>
        <v>0</v>
      </c>
    </row>
    <row r="335" spans="6:28" ht="60" customHeight="1" x14ac:dyDescent="0.35">
      <c r="F335" s="84">
        <f t="shared" si="119"/>
        <v>40615</v>
      </c>
      <c r="G335" s="37" t="s">
        <v>134</v>
      </c>
      <c r="H335" s="34">
        <v>100000</v>
      </c>
      <c r="I335" s="24"/>
      <c r="J335" s="1"/>
      <c r="K335" s="6">
        <f>H335</f>
        <v>100000</v>
      </c>
      <c r="L335" s="6"/>
      <c r="M335" s="30"/>
      <c r="N335" s="31">
        <v>0</v>
      </c>
      <c r="O335" s="24"/>
      <c r="P335" s="1"/>
      <c r="Q335" s="6">
        <f>N335</f>
        <v>0</v>
      </c>
      <c r="R335" s="6"/>
      <c r="S335" s="30"/>
      <c r="T335" s="31">
        <f t="shared" si="116"/>
        <v>100000</v>
      </c>
      <c r="U335" s="24"/>
      <c r="V335" s="1"/>
      <c r="W335" s="6">
        <f>T335</f>
        <v>100000</v>
      </c>
      <c r="X335" s="6"/>
      <c r="Y335" s="30"/>
      <c r="AA335" s="65">
        <f t="shared" si="120"/>
        <v>0</v>
      </c>
      <c r="AB335" s="55">
        <f t="shared" si="121"/>
        <v>0</v>
      </c>
    </row>
    <row r="336" spans="6:28" ht="60" customHeight="1" x14ac:dyDescent="0.35">
      <c r="F336" s="84">
        <f t="shared" si="119"/>
        <v>40616</v>
      </c>
      <c r="G336" s="37" t="s">
        <v>257</v>
      </c>
      <c r="H336" s="34">
        <v>450000</v>
      </c>
      <c r="I336" s="24"/>
      <c r="J336" s="1"/>
      <c r="K336" s="6"/>
      <c r="L336" s="6">
        <f>H336</f>
        <v>450000</v>
      </c>
      <c r="M336" s="30"/>
      <c r="N336" s="31">
        <v>0</v>
      </c>
      <c r="O336" s="24"/>
      <c r="P336" s="1"/>
      <c r="Q336" s="6"/>
      <c r="R336" s="6">
        <f>N336</f>
        <v>0</v>
      </c>
      <c r="S336" s="30"/>
      <c r="T336" s="31">
        <f t="shared" si="116"/>
        <v>450000</v>
      </c>
      <c r="U336" s="24"/>
      <c r="V336" s="1"/>
      <c r="W336" s="6"/>
      <c r="X336" s="6">
        <f>T336</f>
        <v>450000</v>
      </c>
      <c r="Y336" s="30"/>
      <c r="AA336" s="65">
        <f t="shared" si="120"/>
        <v>0</v>
      </c>
      <c r="AB336" s="55">
        <f t="shared" si="121"/>
        <v>0</v>
      </c>
    </row>
    <row r="337" spans="6:28" ht="60" customHeight="1" x14ac:dyDescent="0.35">
      <c r="F337" s="84">
        <f t="shared" si="119"/>
        <v>40617</v>
      </c>
      <c r="G337" s="37" t="s">
        <v>274</v>
      </c>
      <c r="H337" s="34">
        <v>250000</v>
      </c>
      <c r="I337" s="24"/>
      <c r="J337" s="1"/>
      <c r="K337" s="6"/>
      <c r="L337" s="6">
        <f>H337</f>
        <v>250000</v>
      </c>
      <c r="M337" s="30"/>
      <c r="N337" s="31">
        <v>0</v>
      </c>
      <c r="O337" s="24"/>
      <c r="P337" s="1"/>
      <c r="Q337" s="6"/>
      <c r="R337" s="6">
        <f>N337</f>
        <v>0</v>
      </c>
      <c r="S337" s="30"/>
      <c r="T337" s="31">
        <f t="shared" si="116"/>
        <v>250000</v>
      </c>
      <c r="U337" s="24"/>
      <c r="V337" s="1"/>
      <c r="W337" s="6"/>
      <c r="X337" s="6">
        <f>T337</f>
        <v>250000</v>
      </c>
      <c r="Y337" s="30"/>
      <c r="AA337" s="65">
        <f t="shared" si="120"/>
        <v>0</v>
      </c>
      <c r="AB337" s="55">
        <f t="shared" si="121"/>
        <v>0</v>
      </c>
    </row>
    <row r="338" spans="6:28" ht="60" customHeight="1" x14ac:dyDescent="0.35">
      <c r="F338" s="84">
        <f t="shared" si="119"/>
        <v>40618</v>
      </c>
      <c r="G338" s="37" t="s">
        <v>275</v>
      </c>
      <c r="H338" s="34">
        <v>250000</v>
      </c>
      <c r="I338" s="24"/>
      <c r="J338" s="1"/>
      <c r="K338" s="6"/>
      <c r="L338" s="6">
        <f>H338</f>
        <v>250000</v>
      </c>
      <c r="M338" s="30"/>
      <c r="N338" s="31">
        <v>0</v>
      </c>
      <c r="O338" s="24"/>
      <c r="P338" s="1"/>
      <c r="Q338" s="6"/>
      <c r="R338" s="6">
        <f>N338</f>
        <v>0</v>
      </c>
      <c r="S338" s="30"/>
      <c r="T338" s="31">
        <f t="shared" si="116"/>
        <v>250000</v>
      </c>
      <c r="U338" s="24"/>
      <c r="V338" s="1"/>
      <c r="W338" s="6"/>
      <c r="X338" s="6">
        <f>T338</f>
        <v>250000</v>
      </c>
      <c r="Y338" s="30"/>
      <c r="AA338" s="65">
        <f t="shared" si="120"/>
        <v>0</v>
      </c>
      <c r="AB338" s="55">
        <f t="shared" si="121"/>
        <v>0</v>
      </c>
    </row>
    <row r="339" spans="6:28" ht="60" customHeight="1" x14ac:dyDescent="0.35">
      <c r="F339" s="84">
        <f t="shared" si="119"/>
        <v>40619</v>
      </c>
      <c r="G339" s="37" t="s">
        <v>351</v>
      </c>
      <c r="H339" s="34">
        <v>900000</v>
      </c>
      <c r="I339" s="24"/>
      <c r="J339" s="1"/>
      <c r="K339" s="6"/>
      <c r="L339" s="6">
        <f>H339</f>
        <v>900000</v>
      </c>
      <c r="M339" s="30"/>
      <c r="N339" s="31">
        <v>0</v>
      </c>
      <c r="O339" s="24"/>
      <c r="P339" s="1"/>
      <c r="Q339" s="6"/>
      <c r="R339" s="6">
        <f>N339</f>
        <v>0</v>
      </c>
      <c r="S339" s="30"/>
      <c r="T339" s="31">
        <f t="shared" si="116"/>
        <v>900000</v>
      </c>
      <c r="U339" s="24"/>
      <c r="V339" s="1"/>
      <c r="W339" s="6"/>
      <c r="X339" s="6">
        <f>T339</f>
        <v>900000</v>
      </c>
      <c r="Y339" s="30"/>
      <c r="AA339" s="65">
        <f t="shared" si="120"/>
        <v>0</v>
      </c>
      <c r="AB339" s="55">
        <f t="shared" si="121"/>
        <v>0</v>
      </c>
    </row>
    <row r="340" spans="6:28" ht="60" customHeight="1" x14ac:dyDescent="0.35">
      <c r="F340" s="84">
        <f t="shared" si="119"/>
        <v>40620</v>
      </c>
      <c r="G340" s="37" t="s">
        <v>352</v>
      </c>
      <c r="H340" s="34">
        <v>300000</v>
      </c>
      <c r="I340" s="24"/>
      <c r="J340" s="1"/>
      <c r="K340" s="6"/>
      <c r="L340" s="6">
        <f>H340</f>
        <v>300000</v>
      </c>
      <c r="M340" s="30"/>
      <c r="N340" s="31">
        <v>0</v>
      </c>
      <c r="O340" s="24"/>
      <c r="P340" s="1"/>
      <c r="Q340" s="6"/>
      <c r="R340" s="6">
        <f>N340</f>
        <v>0</v>
      </c>
      <c r="S340" s="30"/>
      <c r="T340" s="31">
        <f t="shared" si="116"/>
        <v>300000</v>
      </c>
      <c r="U340" s="24"/>
      <c r="V340" s="1"/>
      <c r="W340" s="6"/>
      <c r="X340" s="6">
        <f>T340</f>
        <v>300000</v>
      </c>
      <c r="Y340" s="30"/>
      <c r="AA340" s="65">
        <f t="shared" si="120"/>
        <v>0</v>
      </c>
      <c r="AB340" s="55">
        <f t="shared" si="121"/>
        <v>0</v>
      </c>
    </row>
    <row r="341" spans="6:28" ht="60" customHeight="1" x14ac:dyDescent="0.35">
      <c r="F341" s="84">
        <f t="shared" si="119"/>
        <v>40621</v>
      </c>
      <c r="G341" s="37" t="s">
        <v>314</v>
      </c>
      <c r="H341" s="34">
        <v>101000</v>
      </c>
      <c r="I341" s="24"/>
      <c r="J341" s="1"/>
      <c r="K341" s="6">
        <f>H341</f>
        <v>101000</v>
      </c>
      <c r="L341" s="6"/>
      <c r="M341" s="30"/>
      <c r="N341" s="31">
        <v>0</v>
      </c>
      <c r="O341" s="24"/>
      <c r="P341" s="1"/>
      <c r="Q341" s="6">
        <f>N341</f>
        <v>0</v>
      </c>
      <c r="R341" s="6"/>
      <c r="S341" s="30"/>
      <c r="T341" s="31">
        <f t="shared" si="116"/>
        <v>101000</v>
      </c>
      <c r="U341" s="24"/>
      <c r="V341" s="1"/>
      <c r="W341" s="6">
        <f>T341</f>
        <v>101000</v>
      </c>
      <c r="X341" s="6"/>
      <c r="Y341" s="30"/>
      <c r="AA341" s="65">
        <f t="shared" si="120"/>
        <v>0</v>
      </c>
      <c r="AB341" s="55">
        <f t="shared" si="121"/>
        <v>0</v>
      </c>
    </row>
    <row r="342" spans="6:28" ht="60" customHeight="1" x14ac:dyDescent="0.35">
      <c r="F342" s="84">
        <f t="shared" si="119"/>
        <v>40622</v>
      </c>
      <c r="G342" s="37" t="s">
        <v>342</v>
      </c>
      <c r="H342" s="34">
        <v>150000</v>
      </c>
      <c r="I342" s="24"/>
      <c r="J342" s="1"/>
      <c r="K342" s="6"/>
      <c r="L342" s="6">
        <f>H342</f>
        <v>150000</v>
      </c>
      <c r="M342" s="30"/>
      <c r="N342" s="31">
        <v>0</v>
      </c>
      <c r="O342" s="24"/>
      <c r="P342" s="1"/>
      <c r="Q342" s="6"/>
      <c r="R342" s="6">
        <f>N342</f>
        <v>0</v>
      </c>
      <c r="S342" s="30"/>
      <c r="T342" s="31">
        <f t="shared" si="116"/>
        <v>150000</v>
      </c>
      <c r="U342" s="24"/>
      <c r="V342" s="1"/>
      <c r="W342" s="6">
        <f>T342/2</f>
        <v>75000</v>
      </c>
      <c r="X342" s="6">
        <f>T342-W342</f>
        <v>75000</v>
      </c>
      <c r="Y342" s="30"/>
      <c r="AA342" s="65">
        <f t="shared" si="120"/>
        <v>0</v>
      </c>
      <c r="AB342" s="55">
        <f t="shared" si="121"/>
        <v>0</v>
      </c>
    </row>
    <row r="343" spans="6:28" ht="60" customHeight="1" x14ac:dyDescent="0.35">
      <c r="F343" s="84"/>
      <c r="G343" s="38" t="s">
        <v>452</v>
      </c>
      <c r="H343" s="34"/>
      <c r="I343" s="24"/>
      <c r="J343" s="1"/>
      <c r="K343" s="6"/>
      <c r="L343" s="6"/>
      <c r="M343" s="30"/>
      <c r="N343" s="31">
        <f t="shared" si="115"/>
        <v>0</v>
      </c>
      <c r="O343" s="24"/>
      <c r="P343" s="1"/>
      <c r="Q343" s="6"/>
      <c r="R343" s="6"/>
      <c r="S343" s="30"/>
      <c r="T343" s="31">
        <f t="shared" si="116"/>
        <v>0</v>
      </c>
      <c r="U343" s="24"/>
      <c r="V343" s="1"/>
      <c r="W343" s="6"/>
      <c r="X343" s="6"/>
      <c r="Y343" s="30"/>
      <c r="AA343" s="65">
        <f t="shared" si="120"/>
        <v>0</v>
      </c>
      <c r="AB343" s="55">
        <f t="shared" si="121"/>
        <v>0</v>
      </c>
    </row>
    <row r="344" spans="6:28" ht="60" customHeight="1" x14ac:dyDescent="0.35">
      <c r="F344" s="84">
        <f>F342+1</f>
        <v>40623</v>
      </c>
      <c r="G344" s="37" t="s">
        <v>222</v>
      </c>
      <c r="H344" s="34">
        <v>300000</v>
      </c>
      <c r="I344" s="24"/>
      <c r="J344" s="1"/>
      <c r="K344" s="6"/>
      <c r="L344" s="6">
        <f>H344</f>
        <v>300000</v>
      </c>
      <c r="M344" s="30"/>
      <c r="N344" s="31">
        <v>0</v>
      </c>
      <c r="O344" s="24"/>
      <c r="P344" s="1"/>
      <c r="Q344" s="6"/>
      <c r="R344" s="6">
        <f>N344</f>
        <v>0</v>
      </c>
      <c r="S344" s="30"/>
      <c r="T344" s="31">
        <f t="shared" si="116"/>
        <v>300000</v>
      </c>
      <c r="U344" s="24"/>
      <c r="V344" s="1"/>
      <c r="W344" s="6"/>
      <c r="X344" s="6">
        <f>T344</f>
        <v>300000</v>
      </c>
      <c r="Y344" s="30"/>
      <c r="AA344" s="65">
        <f t="shared" si="120"/>
        <v>0</v>
      </c>
      <c r="AB344" s="55">
        <f t="shared" si="121"/>
        <v>0</v>
      </c>
    </row>
    <row r="345" spans="6:28" ht="60" customHeight="1" x14ac:dyDescent="0.35">
      <c r="F345" s="84">
        <f>F344+1</f>
        <v>40624</v>
      </c>
      <c r="G345" s="37" t="s">
        <v>569</v>
      </c>
      <c r="H345" s="34">
        <v>1000000</v>
      </c>
      <c r="I345" s="24"/>
      <c r="J345" s="1"/>
      <c r="K345" s="6"/>
      <c r="L345" s="6">
        <f>H345</f>
        <v>1000000</v>
      </c>
      <c r="M345" s="30"/>
      <c r="N345" s="31">
        <v>0</v>
      </c>
      <c r="O345" s="24"/>
      <c r="P345" s="1"/>
      <c r="Q345" s="6"/>
      <c r="R345" s="6">
        <f>N345</f>
        <v>0</v>
      </c>
      <c r="S345" s="30"/>
      <c r="T345" s="31">
        <f t="shared" si="116"/>
        <v>1000000</v>
      </c>
      <c r="U345" s="24"/>
      <c r="V345" s="1"/>
      <c r="W345" s="6"/>
      <c r="X345" s="6">
        <f>T345</f>
        <v>1000000</v>
      </c>
      <c r="Y345" s="30"/>
      <c r="AA345" s="65">
        <f t="shared" si="120"/>
        <v>0</v>
      </c>
      <c r="AB345" s="55">
        <f t="shared" si="121"/>
        <v>0</v>
      </c>
    </row>
    <row r="346" spans="6:28" ht="60" customHeight="1" x14ac:dyDescent="0.35">
      <c r="F346" s="84"/>
      <c r="G346" s="38" t="s">
        <v>453</v>
      </c>
      <c r="H346" s="34"/>
      <c r="I346" s="24"/>
      <c r="J346" s="1"/>
      <c r="K346" s="6"/>
      <c r="L346" s="6"/>
      <c r="M346" s="30"/>
      <c r="N346" s="31">
        <f t="shared" si="115"/>
        <v>0</v>
      </c>
      <c r="O346" s="24"/>
      <c r="P346" s="1"/>
      <c r="Q346" s="6"/>
      <c r="R346" s="6"/>
      <c r="S346" s="30"/>
      <c r="T346" s="31">
        <f t="shared" si="116"/>
        <v>0</v>
      </c>
      <c r="U346" s="24"/>
      <c r="V346" s="1"/>
      <c r="W346" s="6"/>
      <c r="X346" s="6"/>
      <c r="Y346" s="30"/>
      <c r="AA346" s="65">
        <f t="shared" si="120"/>
        <v>0</v>
      </c>
      <c r="AB346" s="55">
        <f t="shared" si="121"/>
        <v>0</v>
      </c>
    </row>
    <row r="347" spans="6:28" ht="60" customHeight="1" x14ac:dyDescent="0.35">
      <c r="F347" s="84">
        <f>F345+1</f>
        <v>40625</v>
      </c>
      <c r="G347" s="37" t="s">
        <v>128</v>
      </c>
      <c r="H347" s="34">
        <v>1747000</v>
      </c>
      <c r="I347" s="24"/>
      <c r="J347" s="1"/>
      <c r="K347" s="6"/>
      <c r="L347" s="6">
        <f>H347</f>
        <v>1747000</v>
      </c>
      <c r="M347" s="30"/>
      <c r="N347" s="31">
        <v>0</v>
      </c>
      <c r="O347" s="24"/>
      <c r="P347" s="1"/>
      <c r="Q347" s="6"/>
      <c r="R347" s="6">
        <f>N347</f>
        <v>0</v>
      </c>
      <c r="S347" s="30"/>
      <c r="T347" s="31">
        <f t="shared" si="116"/>
        <v>1747000</v>
      </c>
      <c r="U347" s="24"/>
      <c r="V347" s="1"/>
      <c r="W347" s="6"/>
      <c r="X347" s="6">
        <f>T347</f>
        <v>1747000</v>
      </c>
      <c r="Y347" s="30"/>
      <c r="AA347" s="65">
        <f t="shared" si="120"/>
        <v>0</v>
      </c>
      <c r="AB347" s="55">
        <f t="shared" si="121"/>
        <v>0</v>
      </c>
    </row>
    <row r="348" spans="6:28" ht="60" customHeight="1" x14ac:dyDescent="0.35">
      <c r="F348" s="84"/>
      <c r="G348" s="38" t="s">
        <v>454</v>
      </c>
      <c r="H348" s="34"/>
      <c r="I348" s="24"/>
      <c r="J348" s="1"/>
      <c r="K348" s="6"/>
      <c r="L348" s="6"/>
      <c r="M348" s="30"/>
      <c r="N348" s="31">
        <f t="shared" si="115"/>
        <v>0</v>
      </c>
      <c r="O348" s="24"/>
      <c r="P348" s="1"/>
      <c r="Q348" s="6"/>
      <c r="R348" s="6"/>
      <c r="S348" s="30"/>
      <c r="T348" s="31">
        <f t="shared" si="116"/>
        <v>0</v>
      </c>
      <c r="U348" s="24"/>
      <c r="V348" s="1"/>
      <c r="W348" s="6"/>
      <c r="X348" s="6"/>
      <c r="Y348" s="30"/>
      <c r="AA348" s="65">
        <f t="shared" si="120"/>
        <v>0</v>
      </c>
      <c r="AB348" s="55">
        <f t="shared" si="121"/>
        <v>0</v>
      </c>
    </row>
    <row r="349" spans="6:28" ht="60" customHeight="1" x14ac:dyDescent="0.35">
      <c r="F349" s="84">
        <f>F347+1</f>
        <v>40626</v>
      </c>
      <c r="G349" s="37" t="s">
        <v>455</v>
      </c>
      <c r="H349" s="34">
        <v>2000000</v>
      </c>
      <c r="I349" s="24"/>
      <c r="J349" s="1"/>
      <c r="K349" s="6">
        <f>H349</f>
        <v>2000000</v>
      </c>
      <c r="L349" s="6"/>
      <c r="M349" s="30"/>
      <c r="N349" s="31">
        <f t="shared" si="115"/>
        <v>2000000</v>
      </c>
      <c r="O349" s="24"/>
      <c r="P349" s="1"/>
      <c r="Q349" s="6">
        <f>N349</f>
        <v>2000000</v>
      </c>
      <c r="R349" s="6"/>
      <c r="S349" s="30"/>
      <c r="T349" s="31">
        <f t="shared" si="116"/>
        <v>0</v>
      </c>
      <c r="U349" s="24"/>
      <c r="V349" s="1"/>
      <c r="W349" s="6">
        <f>T349</f>
        <v>0</v>
      </c>
      <c r="X349" s="6"/>
      <c r="Y349" s="30"/>
      <c r="AA349" s="65">
        <f t="shared" si="120"/>
        <v>0</v>
      </c>
      <c r="AB349" s="55">
        <f t="shared" si="121"/>
        <v>0</v>
      </c>
    </row>
    <row r="350" spans="6:28" ht="60" customHeight="1" x14ac:dyDescent="0.35">
      <c r="F350" s="84">
        <f>F349+1</f>
        <v>40627</v>
      </c>
      <c r="G350" s="37" t="s">
        <v>350</v>
      </c>
      <c r="H350" s="34">
        <v>1000000</v>
      </c>
      <c r="I350" s="24"/>
      <c r="J350" s="1"/>
      <c r="K350" s="6">
        <f>H350</f>
        <v>1000000</v>
      </c>
      <c r="L350" s="6"/>
      <c r="M350" s="30"/>
      <c r="N350" s="31">
        <v>500000</v>
      </c>
      <c r="O350" s="24"/>
      <c r="P350" s="1"/>
      <c r="Q350" s="6">
        <f>N350</f>
        <v>500000</v>
      </c>
      <c r="R350" s="6"/>
      <c r="S350" s="30"/>
      <c r="T350" s="31">
        <f t="shared" si="116"/>
        <v>500000</v>
      </c>
      <c r="U350" s="24"/>
      <c r="V350" s="1"/>
      <c r="W350" s="6">
        <f>T350</f>
        <v>500000</v>
      </c>
      <c r="X350" s="6"/>
      <c r="Y350" s="30"/>
      <c r="AA350" s="65">
        <f t="shared" si="120"/>
        <v>0</v>
      </c>
      <c r="AB350" s="55">
        <f t="shared" si="121"/>
        <v>0</v>
      </c>
    </row>
    <row r="351" spans="6:28" ht="60" customHeight="1" x14ac:dyDescent="0.35">
      <c r="F351" s="84"/>
      <c r="G351" s="38" t="s">
        <v>456</v>
      </c>
      <c r="H351" s="34"/>
      <c r="I351" s="24"/>
      <c r="J351" s="1"/>
      <c r="K351" s="6"/>
      <c r="L351" s="6"/>
      <c r="M351" s="30"/>
      <c r="N351" s="31">
        <f t="shared" si="115"/>
        <v>0</v>
      </c>
      <c r="O351" s="24"/>
      <c r="P351" s="1"/>
      <c r="Q351" s="6"/>
      <c r="R351" s="6"/>
      <c r="S351" s="30"/>
      <c r="T351" s="31">
        <f t="shared" si="116"/>
        <v>0</v>
      </c>
      <c r="U351" s="24"/>
      <c r="V351" s="1"/>
      <c r="W351" s="6"/>
      <c r="X351" s="6"/>
      <c r="Y351" s="30"/>
      <c r="AA351" s="65">
        <f t="shared" si="120"/>
        <v>0</v>
      </c>
      <c r="AB351" s="55">
        <f t="shared" si="121"/>
        <v>0</v>
      </c>
    </row>
    <row r="352" spans="6:28" ht="60" customHeight="1" x14ac:dyDescent="0.35">
      <c r="F352" s="84">
        <f>F350+1</f>
        <v>40628</v>
      </c>
      <c r="G352" s="37" t="s">
        <v>560</v>
      </c>
      <c r="H352" s="34">
        <v>500000</v>
      </c>
      <c r="I352" s="24"/>
      <c r="J352" s="1"/>
      <c r="K352" s="6"/>
      <c r="L352" s="6">
        <f>H352</f>
        <v>500000</v>
      </c>
      <c r="M352" s="30"/>
      <c r="N352" s="31">
        <v>0</v>
      </c>
      <c r="O352" s="24"/>
      <c r="P352" s="1"/>
      <c r="Q352" s="6"/>
      <c r="R352" s="6">
        <f>N352</f>
        <v>0</v>
      </c>
      <c r="S352" s="30"/>
      <c r="T352" s="31">
        <f t="shared" si="116"/>
        <v>500000</v>
      </c>
      <c r="U352" s="24"/>
      <c r="V352" s="1"/>
      <c r="W352" s="6"/>
      <c r="X352" s="6">
        <f>T352</f>
        <v>500000</v>
      </c>
      <c r="Y352" s="30"/>
      <c r="AA352" s="65">
        <f t="shared" si="120"/>
        <v>0</v>
      </c>
      <c r="AB352" s="55">
        <f t="shared" si="121"/>
        <v>0</v>
      </c>
    </row>
    <row r="353" spans="6:32" ht="60" customHeight="1" x14ac:dyDescent="0.35">
      <c r="F353" s="84">
        <f>F352+1</f>
        <v>40629</v>
      </c>
      <c r="G353" s="37" t="s">
        <v>537</v>
      </c>
      <c r="H353" s="34">
        <v>1000000</v>
      </c>
      <c r="I353" s="24"/>
      <c r="J353" s="1"/>
      <c r="K353" s="6"/>
      <c r="L353" s="6"/>
      <c r="M353" s="30"/>
      <c r="N353" s="31">
        <f>H353</f>
        <v>1000000</v>
      </c>
      <c r="O353" s="24"/>
      <c r="P353" s="1"/>
      <c r="Q353" s="6">
        <f>N353</f>
        <v>1000000</v>
      </c>
      <c r="R353" s="6"/>
      <c r="S353" s="30"/>
      <c r="T353" s="31"/>
      <c r="U353" s="24"/>
      <c r="V353" s="1"/>
      <c r="W353" s="6"/>
      <c r="X353" s="6"/>
      <c r="Y353" s="30"/>
      <c r="AA353" s="65">
        <f t="shared" si="120"/>
        <v>0</v>
      </c>
      <c r="AB353" s="55">
        <f t="shared" si="121"/>
        <v>0</v>
      </c>
    </row>
    <row r="354" spans="6:32" ht="60" customHeight="1" x14ac:dyDescent="0.35">
      <c r="F354" s="84"/>
      <c r="G354" s="38" t="s">
        <v>514</v>
      </c>
      <c r="H354" s="34"/>
      <c r="I354" s="24"/>
      <c r="J354" s="1"/>
      <c r="K354" s="6"/>
      <c r="L354" s="6"/>
      <c r="M354" s="30"/>
      <c r="N354" s="31">
        <f t="shared" si="115"/>
        <v>0</v>
      </c>
      <c r="O354" s="24"/>
      <c r="P354" s="1"/>
      <c r="Q354" s="6"/>
      <c r="R354" s="6"/>
      <c r="S354" s="30"/>
      <c r="T354" s="31">
        <f t="shared" si="116"/>
        <v>0</v>
      </c>
      <c r="U354" s="24"/>
      <c r="V354" s="1"/>
      <c r="W354" s="6"/>
      <c r="X354" s="6"/>
      <c r="Y354" s="30"/>
      <c r="AA354" s="65">
        <f t="shared" si="120"/>
        <v>0</v>
      </c>
      <c r="AB354" s="55">
        <f t="shared" si="121"/>
        <v>0</v>
      </c>
    </row>
    <row r="355" spans="6:32" ht="60" customHeight="1" x14ac:dyDescent="0.35">
      <c r="F355" s="84">
        <f>F353+1</f>
        <v>40630</v>
      </c>
      <c r="G355" s="37" t="s">
        <v>256</v>
      </c>
      <c r="H355" s="34">
        <v>2500000</v>
      </c>
      <c r="I355" s="24"/>
      <c r="J355" s="1"/>
      <c r="K355" s="6"/>
      <c r="L355" s="6">
        <f>H355</f>
        <v>2500000</v>
      </c>
      <c r="M355" s="30"/>
      <c r="N355" s="31">
        <f t="shared" si="115"/>
        <v>2500000</v>
      </c>
      <c r="O355" s="24"/>
      <c r="P355" s="1"/>
      <c r="Q355" s="6"/>
      <c r="R355" s="6">
        <f>N355</f>
        <v>2500000</v>
      </c>
      <c r="S355" s="30"/>
      <c r="T355" s="31">
        <f t="shared" si="116"/>
        <v>0</v>
      </c>
      <c r="U355" s="24"/>
      <c r="V355" s="1"/>
      <c r="W355" s="6"/>
      <c r="X355" s="6">
        <f>T355</f>
        <v>0</v>
      </c>
      <c r="Y355" s="30"/>
      <c r="AA355" s="65">
        <f t="shared" si="120"/>
        <v>0</v>
      </c>
      <c r="AB355" s="55">
        <f t="shared" si="121"/>
        <v>0</v>
      </c>
    </row>
    <row r="356" spans="6:32" ht="60" customHeight="1" x14ac:dyDescent="0.35">
      <c r="F356" s="84">
        <f>F355+1</f>
        <v>40631</v>
      </c>
      <c r="G356" s="37" t="s">
        <v>268</v>
      </c>
      <c r="H356" s="34">
        <v>500000</v>
      </c>
      <c r="I356" s="24"/>
      <c r="J356" s="1"/>
      <c r="K356" s="6"/>
      <c r="L356" s="6">
        <f>H356</f>
        <v>500000</v>
      </c>
      <c r="M356" s="30"/>
      <c r="N356" s="31">
        <v>0</v>
      </c>
      <c r="O356" s="24"/>
      <c r="P356" s="1"/>
      <c r="Q356" s="6"/>
      <c r="R356" s="6">
        <f>N356</f>
        <v>0</v>
      </c>
      <c r="S356" s="30"/>
      <c r="T356" s="31">
        <f t="shared" si="116"/>
        <v>500000</v>
      </c>
      <c r="U356" s="24"/>
      <c r="V356" s="1"/>
      <c r="W356" s="6"/>
      <c r="X356" s="6">
        <f>T356</f>
        <v>500000</v>
      </c>
      <c r="Y356" s="30"/>
      <c r="AA356" s="65">
        <f t="shared" si="120"/>
        <v>0</v>
      </c>
      <c r="AB356" s="55">
        <f t="shared" si="121"/>
        <v>0</v>
      </c>
    </row>
    <row r="357" spans="6:32" ht="60" customHeight="1" x14ac:dyDescent="0.35">
      <c r="F357" s="84">
        <f>F356+1</f>
        <v>40632</v>
      </c>
      <c r="G357" s="37" t="s">
        <v>301</v>
      </c>
      <c r="H357" s="34">
        <v>1000000</v>
      </c>
      <c r="I357" s="24">
        <f>H357</f>
        <v>1000000</v>
      </c>
      <c r="J357" s="1"/>
      <c r="K357" s="6"/>
      <c r="L357" s="6"/>
      <c r="M357" s="30"/>
      <c r="N357" s="31">
        <f t="shared" si="115"/>
        <v>1000000</v>
      </c>
      <c r="O357" s="24">
        <f>N357</f>
        <v>1000000</v>
      </c>
      <c r="P357" s="1"/>
      <c r="Q357" s="6"/>
      <c r="R357" s="6"/>
      <c r="S357" s="30"/>
      <c r="T357" s="31">
        <f t="shared" si="116"/>
        <v>0</v>
      </c>
      <c r="U357" s="24">
        <f>T357</f>
        <v>0</v>
      </c>
      <c r="V357" s="1"/>
      <c r="W357" s="6"/>
      <c r="X357" s="6"/>
      <c r="Y357" s="30"/>
      <c r="AA357" s="65">
        <f t="shared" si="120"/>
        <v>0</v>
      </c>
      <c r="AB357" s="55">
        <f t="shared" si="121"/>
        <v>0</v>
      </c>
    </row>
    <row r="358" spans="6:32" ht="60" customHeight="1" x14ac:dyDescent="0.35">
      <c r="F358" s="84"/>
      <c r="G358" s="38" t="s">
        <v>457</v>
      </c>
      <c r="H358" s="34"/>
      <c r="I358" s="24"/>
      <c r="J358" s="1"/>
      <c r="K358" s="6"/>
      <c r="L358" s="6"/>
      <c r="M358" s="30"/>
      <c r="N358" s="31">
        <f t="shared" si="115"/>
        <v>0</v>
      </c>
      <c r="O358" s="24"/>
      <c r="P358" s="1"/>
      <c r="Q358" s="6"/>
      <c r="R358" s="6"/>
      <c r="S358" s="30"/>
      <c r="T358" s="31">
        <f t="shared" si="116"/>
        <v>0</v>
      </c>
      <c r="U358" s="24"/>
      <c r="V358" s="1"/>
      <c r="W358" s="6"/>
      <c r="X358" s="6"/>
      <c r="Y358" s="30"/>
      <c r="AA358" s="65">
        <f t="shared" si="120"/>
        <v>0</v>
      </c>
      <c r="AB358" s="55">
        <f t="shared" si="121"/>
        <v>0</v>
      </c>
    </row>
    <row r="359" spans="6:32" ht="60" customHeight="1" x14ac:dyDescent="0.35">
      <c r="F359" s="84">
        <f>F357+1</f>
        <v>40633</v>
      </c>
      <c r="G359" s="37" t="s">
        <v>221</v>
      </c>
      <c r="H359" s="34">
        <v>240000</v>
      </c>
      <c r="I359" s="24"/>
      <c r="J359" s="1"/>
      <c r="K359" s="6"/>
      <c r="L359" s="6">
        <f>H359</f>
        <v>240000</v>
      </c>
      <c r="M359" s="30"/>
      <c r="N359" s="31">
        <f t="shared" si="115"/>
        <v>240000</v>
      </c>
      <c r="O359" s="24"/>
      <c r="P359" s="1"/>
      <c r="Q359" s="6"/>
      <c r="R359" s="6">
        <f>N359</f>
        <v>240000</v>
      </c>
      <c r="S359" s="30"/>
      <c r="T359" s="31">
        <f t="shared" si="116"/>
        <v>0</v>
      </c>
      <c r="U359" s="24"/>
      <c r="V359" s="1"/>
      <c r="W359" s="6"/>
      <c r="X359" s="6">
        <f>T359</f>
        <v>0</v>
      </c>
      <c r="Y359" s="30"/>
      <c r="AA359" s="65">
        <f t="shared" si="120"/>
        <v>0</v>
      </c>
      <c r="AB359" s="55">
        <f t="shared" si="121"/>
        <v>0</v>
      </c>
    </row>
    <row r="360" spans="6:32" ht="60" customHeight="1" x14ac:dyDescent="0.35">
      <c r="F360" s="83"/>
      <c r="G360" s="38" t="s">
        <v>135</v>
      </c>
      <c r="H360" s="33">
        <f t="shared" ref="H360:X360" si="122">SUM(H319:H359)</f>
        <v>35161000</v>
      </c>
      <c r="I360" s="27">
        <f t="shared" si="122"/>
        <v>8200000</v>
      </c>
      <c r="J360" s="2">
        <f t="shared" si="122"/>
        <v>0</v>
      </c>
      <c r="K360" s="2">
        <f t="shared" si="122"/>
        <v>7589000</v>
      </c>
      <c r="L360" s="2">
        <f t="shared" si="122"/>
        <v>18372000</v>
      </c>
      <c r="M360" s="28">
        <f t="shared" si="122"/>
        <v>0</v>
      </c>
      <c r="N360" s="33">
        <f t="shared" si="122"/>
        <v>25057000</v>
      </c>
      <c r="O360" s="27">
        <f t="shared" si="122"/>
        <v>8200000</v>
      </c>
      <c r="P360" s="2">
        <f t="shared" si="122"/>
        <v>0</v>
      </c>
      <c r="Q360" s="2">
        <f t="shared" si="122"/>
        <v>7575000</v>
      </c>
      <c r="R360" s="2">
        <f t="shared" si="122"/>
        <v>9282000</v>
      </c>
      <c r="S360" s="28">
        <f t="shared" si="122"/>
        <v>0</v>
      </c>
      <c r="T360" s="33">
        <f t="shared" si="122"/>
        <v>10104000</v>
      </c>
      <c r="U360" s="27">
        <f t="shared" si="122"/>
        <v>0</v>
      </c>
      <c r="V360" s="2">
        <f t="shared" si="122"/>
        <v>0</v>
      </c>
      <c r="W360" s="2">
        <f t="shared" si="122"/>
        <v>2614000</v>
      </c>
      <c r="X360" s="2">
        <f t="shared" si="122"/>
        <v>7490000</v>
      </c>
      <c r="Y360" s="28">
        <f>SUM(Y325:Y359)</f>
        <v>0</v>
      </c>
      <c r="AA360" s="65">
        <f t="shared" si="120"/>
        <v>0</v>
      </c>
      <c r="AB360" s="55">
        <f t="shared" si="121"/>
        <v>0</v>
      </c>
      <c r="AC360" s="67"/>
      <c r="AD360" s="67"/>
      <c r="AE360" s="67"/>
      <c r="AF360" s="67"/>
    </row>
    <row r="361" spans="6:32" ht="60" customHeight="1" x14ac:dyDescent="0.35">
      <c r="F361" s="84">
        <v>40700</v>
      </c>
      <c r="G361" s="36" t="s">
        <v>136</v>
      </c>
      <c r="H361" s="31"/>
      <c r="I361" s="24"/>
      <c r="J361" s="1"/>
      <c r="K361" s="1"/>
      <c r="L361" s="1"/>
      <c r="M361" s="25"/>
      <c r="N361" s="31"/>
      <c r="O361" s="24"/>
      <c r="P361" s="1"/>
      <c r="Q361" s="1"/>
      <c r="R361" s="1"/>
      <c r="S361" s="25"/>
      <c r="T361" s="31"/>
      <c r="U361" s="24"/>
      <c r="V361" s="1"/>
      <c r="W361" s="1"/>
      <c r="X361" s="1"/>
      <c r="Y361" s="25"/>
      <c r="AA361" s="65">
        <f t="shared" si="120"/>
        <v>0</v>
      </c>
      <c r="AB361" s="55">
        <f t="shared" si="121"/>
        <v>0</v>
      </c>
    </row>
    <row r="362" spans="6:32" ht="60" customHeight="1" x14ac:dyDescent="0.35">
      <c r="F362" s="84"/>
      <c r="G362" s="38" t="s">
        <v>458</v>
      </c>
      <c r="H362" s="31"/>
      <c r="I362" s="24"/>
      <c r="J362" s="1"/>
      <c r="K362" s="1"/>
      <c r="L362" s="1"/>
      <c r="M362" s="25"/>
      <c r="N362" s="31"/>
      <c r="O362" s="24"/>
      <c r="P362" s="1"/>
      <c r="Q362" s="1"/>
      <c r="R362" s="1"/>
      <c r="S362" s="25"/>
      <c r="T362" s="31"/>
      <c r="U362" s="24"/>
      <c r="V362" s="1"/>
      <c r="W362" s="1"/>
      <c r="X362" s="1"/>
      <c r="Y362" s="25"/>
      <c r="AA362" s="65">
        <f t="shared" si="120"/>
        <v>0</v>
      </c>
      <c r="AB362" s="55">
        <f t="shared" si="121"/>
        <v>0</v>
      </c>
    </row>
    <row r="363" spans="6:32" ht="60" customHeight="1" x14ac:dyDescent="0.35">
      <c r="F363" s="84">
        <f>F361+1</f>
        <v>40701</v>
      </c>
      <c r="G363" s="37" t="s">
        <v>137</v>
      </c>
      <c r="H363" s="31">
        <v>2270000</v>
      </c>
      <c r="I363" s="24"/>
      <c r="J363" s="1"/>
      <c r="K363" s="1">
        <f>H363</f>
        <v>2270000</v>
      </c>
      <c r="L363" s="1"/>
      <c r="M363" s="25"/>
      <c r="N363" s="31">
        <f>H363</f>
        <v>2270000</v>
      </c>
      <c r="O363" s="24"/>
      <c r="P363" s="1"/>
      <c r="Q363" s="1">
        <f>N363</f>
        <v>2270000</v>
      </c>
      <c r="R363" s="1"/>
      <c r="S363" s="25"/>
      <c r="T363" s="31">
        <f>H363-N363</f>
        <v>0</v>
      </c>
      <c r="U363" s="24"/>
      <c r="V363" s="1"/>
      <c r="W363" s="1">
        <f>T363</f>
        <v>0</v>
      </c>
      <c r="X363" s="1"/>
      <c r="Y363" s="25"/>
      <c r="AA363" s="65">
        <f t="shared" si="120"/>
        <v>0</v>
      </c>
      <c r="AB363" s="55">
        <f t="shared" si="121"/>
        <v>0</v>
      </c>
    </row>
    <row r="364" spans="6:32" ht="60" customHeight="1" x14ac:dyDescent="0.35">
      <c r="F364" s="84">
        <f>F363+1</f>
        <v>40702</v>
      </c>
      <c r="G364" s="37" t="s">
        <v>140</v>
      </c>
      <c r="H364" s="31">
        <v>600000</v>
      </c>
      <c r="I364" s="24"/>
      <c r="J364" s="1"/>
      <c r="K364" s="1">
        <f>H364</f>
        <v>600000</v>
      </c>
      <c r="L364" s="1"/>
      <c r="M364" s="25"/>
      <c r="N364" s="31">
        <f t="shared" ref="N364:N374" si="123">H364</f>
        <v>600000</v>
      </c>
      <c r="O364" s="24"/>
      <c r="P364" s="1"/>
      <c r="Q364" s="1">
        <f>N364</f>
        <v>600000</v>
      </c>
      <c r="R364" s="1"/>
      <c r="S364" s="25"/>
      <c r="T364" s="31">
        <f t="shared" ref="T364:T376" si="124">H364-N364</f>
        <v>0</v>
      </c>
      <c r="U364" s="24"/>
      <c r="V364" s="1"/>
      <c r="W364" s="1">
        <f>T364</f>
        <v>0</v>
      </c>
      <c r="X364" s="1"/>
      <c r="Y364" s="25"/>
      <c r="AA364" s="65">
        <f t="shared" si="120"/>
        <v>0</v>
      </c>
      <c r="AB364" s="55">
        <f t="shared" si="121"/>
        <v>0</v>
      </c>
    </row>
    <row r="365" spans="6:32" ht="60" customHeight="1" x14ac:dyDescent="0.35">
      <c r="F365" s="84"/>
      <c r="G365" s="38" t="s">
        <v>315</v>
      </c>
      <c r="H365" s="31"/>
      <c r="I365" s="24"/>
      <c r="J365" s="1"/>
      <c r="K365" s="1"/>
      <c r="L365" s="1"/>
      <c r="M365" s="25"/>
      <c r="N365" s="31">
        <f t="shared" si="123"/>
        <v>0</v>
      </c>
      <c r="O365" s="24"/>
      <c r="P365" s="1"/>
      <c r="Q365" s="1"/>
      <c r="R365" s="1"/>
      <c r="S365" s="25"/>
      <c r="T365" s="31">
        <f t="shared" si="124"/>
        <v>0</v>
      </c>
      <c r="U365" s="24"/>
      <c r="V365" s="1"/>
      <c r="W365" s="1"/>
      <c r="X365" s="1"/>
      <c r="Y365" s="25"/>
      <c r="AA365" s="65">
        <f t="shared" si="120"/>
        <v>0</v>
      </c>
      <c r="AB365" s="55">
        <f t="shared" si="121"/>
        <v>0</v>
      </c>
    </row>
    <row r="366" spans="6:32" ht="60" customHeight="1" x14ac:dyDescent="0.35">
      <c r="F366" s="84">
        <f>F364+1</f>
        <v>40703</v>
      </c>
      <c r="G366" s="37" t="s">
        <v>315</v>
      </c>
      <c r="H366" s="31">
        <v>2406000</v>
      </c>
      <c r="I366" s="24"/>
      <c r="J366" s="1"/>
      <c r="K366" s="1"/>
      <c r="L366" s="1">
        <f>H366</f>
        <v>2406000</v>
      </c>
      <c r="M366" s="25"/>
      <c r="N366" s="31">
        <v>0</v>
      </c>
      <c r="O366" s="24"/>
      <c r="P366" s="1"/>
      <c r="Q366" s="1"/>
      <c r="R366" s="1">
        <f>N366</f>
        <v>0</v>
      </c>
      <c r="S366" s="25"/>
      <c r="T366" s="31">
        <f t="shared" si="124"/>
        <v>2406000</v>
      </c>
      <c r="U366" s="24"/>
      <c r="V366" s="1"/>
      <c r="W366" s="1"/>
      <c r="X366" s="1">
        <f>T366</f>
        <v>2406000</v>
      </c>
      <c r="Y366" s="25"/>
      <c r="AA366" s="65">
        <f t="shared" si="120"/>
        <v>0</v>
      </c>
      <c r="AB366" s="55">
        <f t="shared" si="121"/>
        <v>0</v>
      </c>
    </row>
    <row r="367" spans="6:32" ht="60" customHeight="1" x14ac:dyDescent="0.35">
      <c r="F367" s="84"/>
      <c r="G367" s="38" t="s">
        <v>550</v>
      </c>
      <c r="H367" s="31"/>
      <c r="I367" s="24"/>
      <c r="J367" s="1"/>
      <c r="K367" s="1"/>
      <c r="L367" s="1"/>
      <c r="M367" s="25"/>
      <c r="N367" s="31">
        <f t="shared" si="123"/>
        <v>0</v>
      </c>
      <c r="O367" s="24"/>
      <c r="P367" s="1"/>
      <c r="Q367" s="1"/>
      <c r="R367" s="1"/>
      <c r="S367" s="25"/>
      <c r="T367" s="31">
        <f t="shared" si="124"/>
        <v>0</v>
      </c>
      <c r="U367" s="24"/>
      <c r="V367" s="1"/>
      <c r="W367" s="1"/>
      <c r="X367" s="1"/>
      <c r="Y367" s="25"/>
      <c r="AA367" s="65">
        <f t="shared" si="120"/>
        <v>0</v>
      </c>
      <c r="AB367" s="55">
        <f t="shared" si="121"/>
        <v>0</v>
      </c>
    </row>
    <row r="368" spans="6:32" ht="60" customHeight="1" x14ac:dyDescent="0.35">
      <c r="F368" s="84">
        <f>F366+1</f>
        <v>40704</v>
      </c>
      <c r="G368" s="37" t="s">
        <v>138</v>
      </c>
      <c r="H368" s="31">
        <v>1000000</v>
      </c>
      <c r="I368" s="24"/>
      <c r="J368" s="1"/>
      <c r="K368" s="1">
        <f>H368</f>
        <v>1000000</v>
      </c>
      <c r="L368" s="1"/>
      <c r="M368" s="25"/>
      <c r="N368" s="31">
        <f t="shared" si="123"/>
        <v>1000000</v>
      </c>
      <c r="O368" s="24"/>
      <c r="P368" s="1"/>
      <c r="Q368" s="1">
        <f>N368</f>
        <v>1000000</v>
      </c>
      <c r="R368" s="1"/>
      <c r="S368" s="25"/>
      <c r="T368" s="31">
        <f t="shared" si="124"/>
        <v>0</v>
      </c>
      <c r="U368" s="24"/>
      <c r="V368" s="1"/>
      <c r="W368" s="1">
        <f>T368</f>
        <v>0</v>
      </c>
      <c r="X368" s="1"/>
      <c r="Y368" s="25"/>
      <c r="AA368" s="65">
        <f t="shared" si="120"/>
        <v>0</v>
      </c>
      <c r="AB368" s="55">
        <f t="shared" si="121"/>
        <v>0</v>
      </c>
    </row>
    <row r="369" spans="6:28" ht="60" customHeight="1" x14ac:dyDescent="0.35">
      <c r="F369" s="84">
        <f>F368+1</f>
        <v>40705</v>
      </c>
      <c r="G369" s="37" t="s">
        <v>353</v>
      </c>
      <c r="H369" s="31">
        <v>250000</v>
      </c>
      <c r="I369" s="24"/>
      <c r="J369" s="1"/>
      <c r="K369" s="1"/>
      <c r="L369" s="1">
        <f>H369</f>
        <v>250000</v>
      </c>
      <c r="M369" s="25"/>
      <c r="N369" s="31">
        <v>0</v>
      </c>
      <c r="O369" s="24"/>
      <c r="P369" s="1"/>
      <c r="Q369" s="1"/>
      <c r="R369" s="1">
        <f>N369</f>
        <v>0</v>
      </c>
      <c r="S369" s="25"/>
      <c r="T369" s="31">
        <f t="shared" si="124"/>
        <v>250000</v>
      </c>
      <c r="U369" s="24"/>
      <c r="V369" s="1"/>
      <c r="W369" s="1"/>
      <c r="X369" s="1">
        <f>T369</f>
        <v>250000</v>
      </c>
      <c r="Y369" s="25"/>
      <c r="AA369" s="65">
        <f t="shared" si="120"/>
        <v>0</v>
      </c>
      <c r="AB369" s="55">
        <f t="shared" si="121"/>
        <v>0</v>
      </c>
    </row>
    <row r="370" spans="6:28" ht="60" customHeight="1" x14ac:dyDescent="0.35">
      <c r="F370" s="84">
        <f>F369+1</f>
        <v>40706</v>
      </c>
      <c r="G370" s="37" t="s">
        <v>139</v>
      </c>
      <c r="H370" s="31">
        <v>430000</v>
      </c>
      <c r="I370" s="24"/>
      <c r="J370" s="1"/>
      <c r="K370" s="1">
        <f>H370</f>
        <v>430000</v>
      </c>
      <c r="L370" s="1"/>
      <c r="M370" s="25"/>
      <c r="N370" s="31">
        <v>300000</v>
      </c>
      <c r="O370" s="24"/>
      <c r="P370" s="1"/>
      <c r="Q370" s="1">
        <f>N370</f>
        <v>300000</v>
      </c>
      <c r="R370" s="1"/>
      <c r="S370" s="25"/>
      <c r="T370" s="31">
        <f t="shared" si="124"/>
        <v>130000</v>
      </c>
      <c r="U370" s="24"/>
      <c r="V370" s="1"/>
      <c r="W370" s="1">
        <f>T370</f>
        <v>130000</v>
      </c>
      <c r="X370" s="1"/>
      <c r="Y370" s="25"/>
      <c r="AA370" s="65">
        <f t="shared" si="120"/>
        <v>0</v>
      </c>
      <c r="AB370" s="55">
        <f t="shared" si="121"/>
        <v>0</v>
      </c>
    </row>
    <row r="371" spans="6:28" ht="60" customHeight="1" x14ac:dyDescent="0.35">
      <c r="F371" s="84">
        <f>F370+1</f>
        <v>40707</v>
      </c>
      <c r="G371" s="37" t="s">
        <v>141</v>
      </c>
      <c r="H371" s="31">
        <v>200000</v>
      </c>
      <c r="I371" s="24"/>
      <c r="J371" s="1"/>
      <c r="K371" s="1"/>
      <c r="L371" s="1">
        <f>H371</f>
        <v>200000</v>
      </c>
      <c r="M371" s="25"/>
      <c r="N371" s="31">
        <f t="shared" si="123"/>
        <v>200000</v>
      </c>
      <c r="O371" s="24"/>
      <c r="P371" s="1"/>
      <c r="Q371" s="1"/>
      <c r="R371" s="1">
        <f>N371</f>
        <v>200000</v>
      </c>
      <c r="S371" s="25"/>
      <c r="T371" s="31">
        <f t="shared" si="124"/>
        <v>0</v>
      </c>
      <c r="U371" s="24"/>
      <c r="V371" s="1"/>
      <c r="W371" s="1"/>
      <c r="X371" s="1">
        <f>T371</f>
        <v>0</v>
      </c>
      <c r="Y371" s="25"/>
      <c r="AA371" s="65">
        <f t="shared" si="120"/>
        <v>0</v>
      </c>
      <c r="AB371" s="55">
        <f t="shared" si="121"/>
        <v>0</v>
      </c>
    </row>
    <row r="372" spans="6:28" ht="60" customHeight="1" x14ac:dyDescent="0.35">
      <c r="F372" s="84">
        <f>F371+1</f>
        <v>40708</v>
      </c>
      <c r="G372" s="37" t="s">
        <v>142</v>
      </c>
      <c r="H372" s="31">
        <v>225000</v>
      </c>
      <c r="I372" s="24"/>
      <c r="J372" s="1"/>
      <c r="K372" s="1"/>
      <c r="L372" s="1">
        <f>H372</f>
        <v>225000</v>
      </c>
      <c r="M372" s="25"/>
      <c r="N372" s="31">
        <v>150000</v>
      </c>
      <c r="O372" s="24"/>
      <c r="P372" s="1"/>
      <c r="Q372" s="1"/>
      <c r="R372" s="1">
        <f>N372</f>
        <v>150000</v>
      </c>
      <c r="S372" s="25"/>
      <c r="T372" s="31">
        <f t="shared" si="124"/>
        <v>75000</v>
      </c>
      <c r="U372" s="24"/>
      <c r="V372" s="1"/>
      <c r="W372" s="1"/>
      <c r="X372" s="1">
        <f>T372</f>
        <v>75000</v>
      </c>
      <c r="Y372" s="25"/>
      <c r="AA372" s="65">
        <f t="shared" si="120"/>
        <v>0</v>
      </c>
      <c r="AB372" s="55">
        <f t="shared" si="121"/>
        <v>0</v>
      </c>
    </row>
    <row r="373" spans="6:28" ht="60" customHeight="1" x14ac:dyDescent="0.35">
      <c r="F373" s="84">
        <f>F372+1</f>
        <v>40709</v>
      </c>
      <c r="G373" s="37" t="s">
        <v>398</v>
      </c>
      <c r="H373" s="31">
        <v>350000</v>
      </c>
      <c r="I373" s="24"/>
      <c r="J373" s="1"/>
      <c r="K373" s="1">
        <f>H373</f>
        <v>350000</v>
      </c>
      <c r="L373" s="1"/>
      <c r="M373" s="25"/>
      <c r="N373" s="31">
        <v>0</v>
      </c>
      <c r="O373" s="24"/>
      <c r="P373" s="1"/>
      <c r="Q373" s="1">
        <f>N373</f>
        <v>0</v>
      </c>
      <c r="R373" s="1"/>
      <c r="S373" s="25"/>
      <c r="T373" s="31">
        <f t="shared" si="124"/>
        <v>350000</v>
      </c>
      <c r="U373" s="24"/>
      <c r="V373" s="1"/>
      <c r="W373" s="1">
        <f>T373</f>
        <v>350000</v>
      </c>
      <c r="X373" s="1"/>
      <c r="Y373" s="25"/>
      <c r="AA373" s="65">
        <f t="shared" si="120"/>
        <v>0</v>
      </c>
      <c r="AB373" s="55">
        <f t="shared" si="121"/>
        <v>0</v>
      </c>
    </row>
    <row r="374" spans="6:28" ht="60" customHeight="1" x14ac:dyDescent="0.35">
      <c r="F374" s="84"/>
      <c r="G374" s="38" t="s">
        <v>459</v>
      </c>
      <c r="H374" s="31"/>
      <c r="I374" s="24"/>
      <c r="J374" s="1"/>
      <c r="K374" s="1"/>
      <c r="L374" s="1"/>
      <c r="M374" s="25"/>
      <c r="N374" s="31">
        <f t="shared" si="123"/>
        <v>0</v>
      </c>
      <c r="O374" s="24"/>
      <c r="P374" s="1"/>
      <c r="Q374" s="1"/>
      <c r="R374" s="1"/>
      <c r="S374" s="25"/>
      <c r="T374" s="31">
        <f t="shared" si="124"/>
        <v>0</v>
      </c>
      <c r="U374" s="24"/>
      <c r="V374" s="1"/>
      <c r="W374" s="1"/>
      <c r="X374" s="1"/>
      <c r="Y374" s="25"/>
      <c r="AA374" s="65">
        <f t="shared" si="120"/>
        <v>0</v>
      </c>
      <c r="AB374" s="55">
        <f t="shared" si="121"/>
        <v>0</v>
      </c>
    </row>
    <row r="375" spans="6:28" ht="60" customHeight="1" x14ac:dyDescent="0.35">
      <c r="F375" s="84">
        <f>F373+1</f>
        <v>40710</v>
      </c>
      <c r="G375" s="37" t="s">
        <v>551</v>
      </c>
      <c r="H375" s="31">
        <v>100000</v>
      </c>
      <c r="I375" s="24"/>
      <c r="J375" s="1"/>
      <c r="K375" s="1">
        <f>H375</f>
        <v>100000</v>
      </c>
      <c r="L375" s="1"/>
      <c r="M375" s="25"/>
      <c r="N375" s="31">
        <v>0</v>
      </c>
      <c r="O375" s="24"/>
      <c r="P375" s="1"/>
      <c r="Q375" s="1">
        <f>N375</f>
        <v>0</v>
      </c>
      <c r="R375" s="1"/>
      <c r="S375" s="25"/>
      <c r="T375" s="31">
        <f t="shared" si="124"/>
        <v>100000</v>
      </c>
      <c r="U375" s="24"/>
      <c r="V375" s="1"/>
      <c r="W375" s="1">
        <f>T375</f>
        <v>100000</v>
      </c>
      <c r="X375" s="1"/>
      <c r="Y375" s="25"/>
      <c r="AA375" s="65">
        <f t="shared" si="120"/>
        <v>0</v>
      </c>
      <c r="AB375" s="55">
        <f t="shared" si="121"/>
        <v>0</v>
      </c>
    </row>
    <row r="376" spans="6:28" ht="60" customHeight="1" x14ac:dyDescent="0.35">
      <c r="F376" s="84">
        <f>F375+1</f>
        <v>40711</v>
      </c>
      <c r="G376" s="37" t="s">
        <v>143</v>
      </c>
      <c r="H376" s="31">
        <v>75000</v>
      </c>
      <c r="I376" s="24"/>
      <c r="J376" s="1"/>
      <c r="K376" s="1">
        <f>H376</f>
        <v>75000</v>
      </c>
      <c r="L376" s="6"/>
      <c r="M376" s="25"/>
      <c r="N376" s="31">
        <v>0</v>
      </c>
      <c r="O376" s="24"/>
      <c r="P376" s="1"/>
      <c r="Q376" s="1">
        <f>N376</f>
        <v>0</v>
      </c>
      <c r="R376" s="6"/>
      <c r="S376" s="25"/>
      <c r="T376" s="31">
        <f t="shared" si="124"/>
        <v>75000</v>
      </c>
      <c r="U376" s="24"/>
      <c r="V376" s="1"/>
      <c r="W376" s="1">
        <f>T376</f>
        <v>75000</v>
      </c>
      <c r="X376" s="6"/>
      <c r="Y376" s="25"/>
      <c r="AA376" s="65">
        <f t="shared" si="120"/>
        <v>0</v>
      </c>
      <c r="AB376" s="55">
        <f t="shared" si="121"/>
        <v>0</v>
      </c>
    </row>
    <row r="377" spans="6:28" ht="60" customHeight="1" x14ac:dyDescent="0.35">
      <c r="F377" s="83"/>
      <c r="G377" s="38" t="s">
        <v>144</v>
      </c>
      <c r="H377" s="33">
        <f t="shared" ref="H377:M377" si="125">SUM(H363:H376)</f>
        <v>7906000</v>
      </c>
      <c r="I377" s="27">
        <f t="shared" si="125"/>
        <v>0</v>
      </c>
      <c r="J377" s="2">
        <f t="shared" si="125"/>
        <v>0</v>
      </c>
      <c r="K377" s="2">
        <f t="shared" si="125"/>
        <v>4825000</v>
      </c>
      <c r="L377" s="2">
        <f t="shared" si="125"/>
        <v>3081000</v>
      </c>
      <c r="M377" s="28">
        <f t="shared" si="125"/>
        <v>0</v>
      </c>
      <c r="N377" s="33">
        <f t="shared" ref="N377:S377" si="126">SUM(N363:N376)</f>
        <v>4520000</v>
      </c>
      <c r="O377" s="27">
        <f t="shared" si="126"/>
        <v>0</v>
      </c>
      <c r="P377" s="2">
        <f t="shared" si="126"/>
        <v>0</v>
      </c>
      <c r="Q377" s="2">
        <f t="shared" si="126"/>
        <v>4170000</v>
      </c>
      <c r="R377" s="2">
        <f t="shared" si="126"/>
        <v>350000</v>
      </c>
      <c r="S377" s="28">
        <f t="shared" si="126"/>
        <v>0</v>
      </c>
      <c r="T377" s="33">
        <f t="shared" ref="T377:Y377" si="127">SUM(T363:T376)</f>
        <v>3386000</v>
      </c>
      <c r="U377" s="27">
        <f t="shared" si="127"/>
        <v>0</v>
      </c>
      <c r="V377" s="2">
        <f t="shared" si="127"/>
        <v>0</v>
      </c>
      <c r="W377" s="2">
        <f t="shared" si="127"/>
        <v>655000</v>
      </c>
      <c r="X377" s="2">
        <f t="shared" si="127"/>
        <v>2731000</v>
      </c>
      <c r="Y377" s="28">
        <f t="shared" si="127"/>
        <v>0</v>
      </c>
      <c r="AA377" s="65">
        <f t="shared" si="120"/>
        <v>0</v>
      </c>
      <c r="AB377" s="55">
        <f t="shared" si="121"/>
        <v>0</v>
      </c>
    </row>
    <row r="378" spans="6:28" ht="60" customHeight="1" x14ac:dyDescent="0.35">
      <c r="F378" s="84">
        <v>40800</v>
      </c>
      <c r="G378" s="36" t="s">
        <v>145</v>
      </c>
      <c r="H378" s="33"/>
      <c r="I378" s="27"/>
      <c r="J378" s="2"/>
      <c r="K378" s="2"/>
      <c r="L378" s="2"/>
      <c r="M378" s="28"/>
      <c r="N378" s="33"/>
      <c r="O378" s="27"/>
      <c r="P378" s="2"/>
      <c r="Q378" s="2"/>
      <c r="R378" s="2"/>
      <c r="S378" s="28"/>
      <c r="T378" s="33"/>
      <c r="U378" s="27"/>
      <c r="V378" s="2"/>
      <c r="W378" s="2"/>
      <c r="X378" s="2"/>
      <c r="Y378" s="28"/>
      <c r="AA378" s="65">
        <f t="shared" si="120"/>
        <v>0</v>
      </c>
      <c r="AB378" s="55">
        <f t="shared" si="121"/>
        <v>0</v>
      </c>
    </row>
    <row r="379" spans="6:28" ht="60" customHeight="1" x14ac:dyDescent="0.35">
      <c r="F379" s="84">
        <f>F378+1</f>
        <v>40801</v>
      </c>
      <c r="G379" s="37" t="s">
        <v>232</v>
      </c>
      <c r="H379" s="31">
        <v>1500000</v>
      </c>
      <c r="I379" s="24"/>
      <c r="J379" s="1"/>
      <c r="K379" s="1"/>
      <c r="L379" s="1">
        <f>H379</f>
        <v>1500000</v>
      </c>
      <c r="M379" s="25"/>
      <c r="N379" s="31">
        <v>0</v>
      </c>
      <c r="O379" s="24"/>
      <c r="P379" s="1"/>
      <c r="Q379" s="1"/>
      <c r="R379" s="1">
        <f>N379</f>
        <v>0</v>
      </c>
      <c r="S379" s="25"/>
      <c r="T379" s="31">
        <f>H379-N379</f>
        <v>1500000</v>
      </c>
      <c r="U379" s="24"/>
      <c r="V379" s="1"/>
      <c r="W379" s="1"/>
      <c r="X379" s="1">
        <f>T379</f>
        <v>1500000</v>
      </c>
      <c r="Y379" s="25"/>
      <c r="AA379" s="65">
        <f t="shared" si="120"/>
        <v>0</v>
      </c>
      <c r="AB379" s="55">
        <f t="shared" si="121"/>
        <v>0</v>
      </c>
    </row>
    <row r="380" spans="6:28" ht="60" customHeight="1" x14ac:dyDescent="0.35">
      <c r="F380" s="84">
        <f>F379+1</f>
        <v>40802</v>
      </c>
      <c r="G380" s="37" t="s">
        <v>354</v>
      </c>
      <c r="H380" s="31">
        <v>2900</v>
      </c>
      <c r="I380" s="24"/>
      <c r="J380" s="1"/>
      <c r="K380" s="1"/>
      <c r="L380" s="1">
        <f>H380</f>
        <v>2900</v>
      </c>
      <c r="M380" s="25"/>
      <c r="N380" s="31">
        <f>H380</f>
        <v>2900</v>
      </c>
      <c r="O380" s="24"/>
      <c r="P380" s="1"/>
      <c r="Q380" s="1"/>
      <c r="R380" s="1">
        <f>N380</f>
        <v>2900</v>
      </c>
      <c r="S380" s="25"/>
      <c r="T380" s="31">
        <f>H380-N380</f>
        <v>0</v>
      </c>
      <c r="U380" s="24"/>
      <c r="V380" s="1"/>
      <c r="W380" s="1"/>
      <c r="X380" s="1">
        <f>T380</f>
        <v>0</v>
      </c>
      <c r="Y380" s="25"/>
      <c r="AA380" s="65">
        <f t="shared" si="120"/>
        <v>0</v>
      </c>
      <c r="AB380" s="55">
        <f t="shared" si="121"/>
        <v>0</v>
      </c>
    </row>
    <row r="381" spans="6:28" ht="60" customHeight="1" x14ac:dyDescent="0.35">
      <c r="F381" s="83"/>
      <c r="G381" s="38" t="s">
        <v>146</v>
      </c>
      <c r="H381" s="33">
        <f t="shared" ref="H381:M381" si="128">SUM(H379:H380)</f>
        <v>1502900</v>
      </c>
      <c r="I381" s="27">
        <f t="shared" si="128"/>
        <v>0</v>
      </c>
      <c r="J381" s="2">
        <f t="shared" si="128"/>
        <v>0</v>
      </c>
      <c r="K381" s="2">
        <f t="shared" si="128"/>
        <v>0</v>
      </c>
      <c r="L381" s="2">
        <f t="shared" si="128"/>
        <v>1502900</v>
      </c>
      <c r="M381" s="28">
        <f t="shared" si="128"/>
        <v>0</v>
      </c>
      <c r="N381" s="33">
        <f t="shared" ref="N381:S381" si="129">SUM(N379:N380)</f>
        <v>2900</v>
      </c>
      <c r="O381" s="27">
        <f t="shared" si="129"/>
        <v>0</v>
      </c>
      <c r="P381" s="2">
        <f t="shared" si="129"/>
        <v>0</v>
      </c>
      <c r="Q381" s="2">
        <f t="shared" si="129"/>
        <v>0</v>
      </c>
      <c r="R381" s="2">
        <f t="shared" si="129"/>
        <v>2900</v>
      </c>
      <c r="S381" s="28">
        <f t="shared" si="129"/>
        <v>0</v>
      </c>
      <c r="T381" s="33">
        <f t="shared" ref="T381:Y381" si="130">SUM(T379:T380)</f>
        <v>1500000</v>
      </c>
      <c r="U381" s="27">
        <f t="shared" si="130"/>
        <v>0</v>
      </c>
      <c r="V381" s="2">
        <f t="shared" si="130"/>
        <v>0</v>
      </c>
      <c r="W381" s="2">
        <f t="shared" si="130"/>
        <v>0</v>
      </c>
      <c r="X381" s="2">
        <f t="shared" si="130"/>
        <v>1500000</v>
      </c>
      <c r="Y381" s="28">
        <f t="shared" si="130"/>
        <v>0</v>
      </c>
      <c r="AA381" s="65">
        <f t="shared" si="120"/>
        <v>0</v>
      </c>
      <c r="AB381" s="55">
        <f t="shared" si="121"/>
        <v>0</v>
      </c>
    </row>
    <row r="382" spans="6:28" ht="60" customHeight="1" x14ac:dyDescent="0.35">
      <c r="F382" s="83"/>
      <c r="G382" s="38" t="s">
        <v>460</v>
      </c>
      <c r="H382" s="33">
        <f t="shared" ref="H382:Y382" si="131">H381+H377+H360+H316+H304</f>
        <v>169725900</v>
      </c>
      <c r="I382" s="27">
        <f t="shared" si="131"/>
        <v>8200000</v>
      </c>
      <c r="J382" s="2">
        <f t="shared" si="131"/>
        <v>34458000</v>
      </c>
      <c r="K382" s="2">
        <f t="shared" si="131"/>
        <v>83996000</v>
      </c>
      <c r="L382" s="2">
        <f t="shared" si="131"/>
        <v>41871900</v>
      </c>
      <c r="M382" s="28">
        <f t="shared" si="131"/>
        <v>0</v>
      </c>
      <c r="N382" s="33">
        <f t="shared" si="131"/>
        <v>67394900</v>
      </c>
      <c r="O382" s="27">
        <f t="shared" si="131"/>
        <v>8200000</v>
      </c>
      <c r="P382" s="2">
        <f t="shared" si="131"/>
        <v>9650000</v>
      </c>
      <c r="Q382" s="2">
        <f t="shared" si="131"/>
        <v>26323000</v>
      </c>
      <c r="R382" s="2">
        <f t="shared" si="131"/>
        <v>23221900</v>
      </c>
      <c r="S382" s="28">
        <f t="shared" si="131"/>
        <v>0</v>
      </c>
      <c r="T382" s="33">
        <f t="shared" si="131"/>
        <v>102331000</v>
      </c>
      <c r="U382" s="27">
        <f t="shared" si="131"/>
        <v>0</v>
      </c>
      <c r="V382" s="2">
        <f t="shared" si="131"/>
        <v>21508000</v>
      </c>
      <c r="W382" s="2">
        <f t="shared" si="131"/>
        <v>59723000</v>
      </c>
      <c r="X382" s="2">
        <f t="shared" si="131"/>
        <v>21100000</v>
      </c>
      <c r="Y382" s="28">
        <f t="shared" si="131"/>
        <v>0</v>
      </c>
      <c r="AA382" s="65">
        <f t="shared" si="120"/>
        <v>0</v>
      </c>
      <c r="AB382" s="55">
        <f t="shared" si="121"/>
        <v>0</v>
      </c>
    </row>
    <row r="383" spans="6:28" ht="60" customHeight="1" x14ac:dyDescent="0.35">
      <c r="F383" s="84">
        <v>40900</v>
      </c>
      <c r="G383" s="36" t="s">
        <v>147</v>
      </c>
      <c r="H383" s="31"/>
      <c r="I383" s="24"/>
      <c r="J383" s="1"/>
      <c r="K383" s="1"/>
      <c r="L383" s="1"/>
      <c r="M383" s="25"/>
      <c r="N383" s="31"/>
      <c r="O383" s="24"/>
      <c r="P383" s="1"/>
      <c r="Q383" s="1"/>
      <c r="R383" s="1"/>
      <c r="S383" s="25"/>
      <c r="T383" s="31"/>
      <c r="U383" s="24"/>
      <c r="V383" s="1"/>
      <c r="W383" s="1"/>
      <c r="X383" s="1"/>
      <c r="Y383" s="25"/>
      <c r="AA383" s="65">
        <f t="shared" si="120"/>
        <v>0</v>
      </c>
      <c r="AB383" s="55">
        <f t="shared" si="121"/>
        <v>0</v>
      </c>
    </row>
    <row r="384" spans="6:28" ht="60" customHeight="1" x14ac:dyDescent="0.35">
      <c r="F384" s="84"/>
      <c r="G384" s="38" t="s">
        <v>515</v>
      </c>
      <c r="H384" s="31"/>
      <c r="I384" s="24"/>
      <c r="J384" s="1"/>
      <c r="K384" s="1"/>
      <c r="L384" s="1"/>
      <c r="M384" s="25"/>
      <c r="N384" s="31"/>
      <c r="O384" s="24"/>
      <c r="P384" s="1"/>
      <c r="Q384" s="1"/>
      <c r="R384" s="1"/>
      <c r="S384" s="25"/>
      <c r="T384" s="31"/>
      <c r="U384" s="24"/>
      <c r="V384" s="1"/>
      <c r="W384" s="1"/>
      <c r="X384" s="1"/>
      <c r="Y384" s="25"/>
      <c r="AA384" s="65">
        <f t="shared" si="120"/>
        <v>0</v>
      </c>
      <c r="AB384" s="55">
        <f t="shared" si="121"/>
        <v>0</v>
      </c>
    </row>
    <row r="385" spans="6:28" ht="60" customHeight="1" x14ac:dyDescent="0.35">
      <c r="F385" s="84">
        <f>+F383+1</f>
        <v>40901</v>
      </c>
      <c r="G385" s="37" t="s">
        <v>148</v>
      </c>
      <c r="H385" s="31">
        <v>200000</v>
      </c>
      <c r="I385" s="24"/>
      <c r="J385" s="1"/>
      <c r="K385" s="1">
        <f>H385</f>
        <v>200000</v>
      </c>
      <c r="L385" s="1"/>
      <c r="M385" s="25"/>
      <c r="N385" s="31">
        <v>0</v>
      </c>
      <c r="O385" s="24"/>
      <c r="P385" s="1"/>
      <c r="Q385" s="1">
        <f>N385</f>
        <v>0</v>
      </c>
      <c r="R385" s="1"/>
      <c r="S385" s="25"/>
      <c r="T385" s="31">
        <f>H385-N385</f>
        <v>200000</v>
      </c>
      <c r="U385" s="24"/>
      <c r="V385" s="1"/>
      <c r="W385" s="1"/>
      <c r="X385" s="1">
        <f>T385</f>
        <v>200000</v>
      </c>
      <c r="Y385" s="25"/>
      <c r="AA385" s="65">
        <f t="shared" si="120"/>
        <v>0</v>
      </c>
      <c r="AB385" s="55">
        <f t="shared" si="121"/>
        <v>0</v>
      </c>
    </row>
    <row r="386" spans="6:28" ht="60" customHeight="1" x14ac:dyDescent="0.35">
      <c r="F386" s="84">
        <f t="shared" ref="F386:F392" si="132">+F385+1</f>
        <v>40902</v>
      </c>
      <c r="G386" s="37" t="s">
        <v>243</v>
      </c>
      <c r="H386" s="31">
        <v>200000</v>
      </c>
      <c r="I386" s="24"/>
      <c r="J386" s="1"/>
      <c r="K386" s="1">
        <f>H386</f>
        <v>200000</v>
      </c>
      <c r="L386" s="1"/>
      <c r="M386" s="25"/>
      <c r="N386" s="31">
        <v>0</v>
      </c>
      <c r="O386" s="24"/>
      <c r="P386" s="1"/>
      <c r="Q386" s="1">
        <f>N386</f>
        <v>0</v>
      </c>
      <c r="R386" s="1"/>
      <c r="S386" s="25"/>
      <c r="T386" s="31">
        <f t="shared" ref="T386:T403" si="133">H386-N386</f>
        <v>200000</v>
      </c>
      <c r="U386" s="24"/>
      <c r="V386" s="1"/>
      <c r="W386" s="1"/>
      <c r="X386" s="1">
        <f>T386</f>
        <v>200000</v>
      </c>
      <c r="Y386" s="25"/>
      <c r="AA386" s="65">
        <f t="shared" si="120"/>
        <v>0</v>
      </c>
      <c r="AB386" s="55">
        <f t="shared" si="121"/>
        <v>0</v>
      </c>
    </row>
    <row r="387" spans="6:28" ht="60" customHeight="1" x14ac:dyDescent="0.35">
      <c r="F387" s="84">
        <f t="shared" si="132"/>
        <v>40903</v>
      </c>
      <c r="G387" s="37" t="s">
        <v>149</v>
      </c>
      <c r="H387" s="31">
        <v>100000</v>
      </c>
      <c r="I387" s="24"/>
      <c r="J387" s="1"/>
      <c r="K387" s="1"/>
      <c r="L387" s="1">
        <f t="shared" ref="L387:L392" si="134">H387</f>
        <v>100000</v>
      </c>
      <c r="M387" s="25"/>
      <c r="N387" s="31">
        <f t="shared" ref="N387:N403" si="135">H387</f>
        <v>100000</v>
      </c>
      <c r="O387" s="24"/>
      <c r="P387" s="1"/>
      <c r="Q387" s="1"/>
      <c r="R387" s="1">
        <f t="shared" ref="R387:R392" si="136">N387</f>
        <v>100000</v>
      </c>
      <c r="S387" s="25"/>
      <c r="T387" s="31">
        <f t="shared" si="133"/>
        <v>0</v>
      </c>
      <c r="U387" s="24"/>
      <c r="V387" s="1"/>
      <c r="W387" s="1"/>
      <c r="X387" s="1">
        <f>T387</f>
        <v>0</v>
      </c>
      <c r="Y387" s="25"/>
      <c r="AA387" s="65">
        <f t="shared" si="120"/>
        <v>0</v>
      </c>
      <c r="AB387" s="55">
        <f t="shared" si="121"/>
        <v>0</v>
      </c>
    </row>
    <row r="388" spans="6:28" ht="60" customHeight="1" x14ac:dyDescent="0.35">
      <c r="F388" s="84">
        <f t="shared" si="132"/>
        <v>40904</v>
      </c>
      <c r="G388" s="37" t="s">
        <v>552</v>
      </c>
      <c r="H388" s="31">
        <v>3550000</v>
      </c>
      <c r="I388" s="24"/>
      <c r="J388" s="1"/>
      <c r="K388" s="1"/>
      <c r="L388" s="1">
        <f t="shared" si="134"/>
        <v>3550000</v>
      </c>
      <c r="M388" s="25"/>
      <c r="N388" s="31">
        <f t="shared" si="135"/>
        <v>3550000</v>
      </c>
      <c r="O388" s="24"/>
      <c r="P388" s="1"/>
      <c r="Q388" s="1"/>
      <c r="R388" s="1">
        <f t="shared" si="136"/>
        <v>3550000</v>
      </c>
      <c r="S388" s="25"/>
      <c r="T388" s="31">
        <f t="shared" si="133"/>
        <v>0</v>
      </c>
      <c r="U388" s="24"/>
      <c r="V388" s="1"/>
      <c r="W388" s="1"/>
      <c r="X388" s="1">
        <f>T388/2</f>
        <v>0</v>
      </c>
      <c r="Y388" s="25">
        <f>T388/2</f>
        <v>0</v>
      </c>
      <c r="AA388" s="65">
        <f t="shared" si="120"/>
        <v>0</v>
      </c>
      <c r="AB388" s="55">
        <f t="shared" si="121"/>
        <v>0</v>
      </c>
    </row>
    <row r="389" spans="6:28" ht="60" customHeight="1" x14ac:dyDescent="0.35">
      <c r="F389" s="84">
        <f t="shared" si="132"/>
        <v>40905</v>
      </c>
      <c r="G389" s="37" t="s">
        <v>316</v>
      </c>
      <c r="H389" s="31">
        <v>50000</v>
      </c>
      <c r="I389" s="24"/>
      <c r="J389" s="1"/>
      <c r="K389" s="1"/>
      <c r="L389" s="6">
        <f t="shared" si="134"/>
        <v>50000</v>
      </c>
      <c r="M389" s="25"/>
      <c r="N389" s="31">
        <f t="shared" si="135"/>
        <v>50000</v>
      </c>
      <c r="O389" s="24"/>
      <c r="P389" s="1"/>
      <c r="Q389" s="1"/>
      <c r="R389" s="6">
        <f t="shared" si="136"/>
        <v>50000</v>
      </c>
      <c r="S389" s="25"/>
      <c r="T389" s="31">
        <f t="shared" si="133"/>
        <v>0</v>
      </c>
      <c r="U389" s="24"/>
      <c r="V389" s="1"/>
      <c r="W389" s="1"/>
      <c r="X389" s="6">
        <f>T389</f>
        <v>0</v>
      </c>
      <c r="Y389" s="25"/>
      <c r="AA389" s="65">
        <f t="shared" si="120"/>
        <v>0</v>
      </c>
      <c r="AB389" s="55">
        <f t="shared" si="121"/>
        <v>0</v>
      </c>
    </row>
    <row r="390" spans="6:28" ht="60" customHeight="1" x14ac:dyDescent="0.35">
      <c r="F390" s="84">
        <f t="shared" si="132"/>
        <v>40906</v>
      </c>
      <c r="G390" s="37" t="s">
        <v>356</v>
      </c>
      <c r="H390" s="31">
        <v>13000</v>
      </c>
      <c r="I390" s="24"/>
      <c r="J390" s="1"/>
      <c r="K390" s="1"/>
      <c r="L390" s="6">
        <f t="shared" si="134"/>
        <v>13000</v>
      </c>
      <c r="M390" s="25"/>
      <c r="N390" s="31">
        <v>0</v>
      </c>
      <c r="O390" s="24"/>
      <c r="P390" s="1"/>
      <c r="Q390" s="1"/>
      <c r="R390" s="6">
        <f t="shared" si="136"/>
        <v>0</v>
      </c>
      <c r="S390" s="25"/>
      <c r="T390" s="31">
        <f t="shared" si="133"/>
        <v>13000</v>
      </c>
      <c r="U390" s="24"/>
      <c r="V390" s="1"/>
      <c r="W390" s="1"/>
      <c r="X390" s="6">
        <f>T390</f>
        <v>13000</v>
      </c>
      <c r="Y390" s="25"/>
      <c r="AA390" s="65">
        <f t="shared" si="120"/>
        <v>0</v>
      </c>
      <c r="AB390" s="55">
        <f t="shared" si="121"/>
        <v>0</v>
      </c>
    </row>
    <row r="391" spans="6:28" ht="60" customHeight="1" x14ac:dyDescent="0.35">
      <c r="F391" s="84">
        <f t="shared" si="132"/>
        <v>40907</v>
      </c>
      <c r="G391" s="37" t="s">
        <v>357</v>
      </c>
      <c r="H391" s="31">
        <v>150000</v>
      </c>
      <c r="I391" s="24"/>
      <c r="J391" s="1"/>
      <c r="K391" s="1"/>
      <c r="L391" s="6">
        <f t="shared" si="134"/>
        <v>150000</v>
      </c>
      <c r="M391" s="25"/>
      <c r="N391" s="31">
        <v>0</v>
      </c>
      <c r="O391" s="24"/>
      <c r="P391" s="1"/>
      <c r="Q391" s="1"/>
      <c r="R391" s="6">
        <f t="shared" si="136"/>
        <v>0</v>
      </c>
      <c r="S391" s="25"/>
      <c r="T391" s="31">
        <f t="shared" si="133"/>
        <v>150000</v>
      </c>
      <c r="U391" s="24"/>
      <c r="V391" s="1"/>
      <c r="W391" s="1"/>
      <c r="X391" s="6">
        <f>T391</f>
        <v>150000</v>
      </c>
      <c r="Y391" s="25"/>
      <c r="AA391" s="65">
        <f t="shared" si="120"/>
        <v>0</v>
      </c>
      <c r="AB391" s="55">
        <f t="shared" si="121"/>
        <v>0</v>
      </c>
    </row>
    <row r="392" spans="6:28" ht="60" customHeight="1" x14ac:dyDescent="0.35">
      <c r="F392" s="84">
        <f t="shared" si="132"/>
        <v>40908</v>
      </c>
      <c r="G392" s="37" t="s">
        <v>359</v>
      </c>
      <c r="H392" s="31">
        <v>350000</v>
      </c>
      <c r="I392" s="24"/>
      <c r="J392" s="1"/>
      <c r="K392" s="1"/>
      <c r="L392" s="6">
        <f t="shared" si="134"/>
        <v>350000</v>
      </c>
      <c r="M392" s="25"/>
      <c r="N392" s="31">
        <v>0</v>
      </c>
      <c r="O392" s="24"/>
      <c r="P392" s="1"/>
      <c r="Q392" s="1"/>
      <c r="R392" s="6">
        <f t="shared" si="136"/>
        <v>0</v>
      </c>
      <c r="S392" s="25"/>
      <c r="T392" s="31">
        <f t="shared" si="133"/>
        <v>350000</v>
      </c>
      <c r="U392" s="24"/>
      <c r="V392" s="1"/>
      <c r="W392" s="1"/>
      <c r="X392" s="6">
        <f>T392</f>
        <v>350000</v>
      </c>
      <c r="Y392" s="25"/>
      <c r="AA392" s="65">
        <f t="shared" si="120"/>
        <v>0</v>
      </c>
      <c r="AB392" s="55">
        <f t="shared" si="121"/>
        <v>0</v>
      </c>
    </row>
    <row r="393" spans="6:28" ht="60" customHeight="1" x14ac:dyDescent="0.35">
      <c r="F393" s="84"/>
      <c r="G393" s="38" t="s">
        <v>461</v>
      </c>
      <c r="H393" s="31"/>
      <c r="I393" s="24"/>
      <c r="J393" s="1"/>
      <c r="K393" s="1"/>
      <c r="L393" s="1"/>
      <c r="M393" s="25"/>
      <c r="N393" s="31"/>
      <c r="O393" s="24"/>
      <c r="P393" s="1"/>
      <c r="Q393" s="1"/>
      <c r="R393" s="1"/>
      <c r="S393" s="25"/>
      <c r="T393" s="31">
        <f t="shared" si="133"/>
        <v>0</v>
      </c>
      <c r="U393" s="24"/>
      <c r="V393" s="1"/>
      <c r="W393" s="1"/>
      <c r="X393" s="1"/>
      <c r="Y393" s="25"/>
      <c r="AA393" s="65">
        <f t="shared" si="120"/>
        <v>0</v>
      </c>
      <c r="AB393" s="55">
        <f t="shared" si="121"/>
        <v>0</v>
      </c>
    </row>
    <row r="394" spans="6:28" ht="60" customHeight="1" x14ac:dyDescent="0.35">
      <c r="F394" s="84">
        <f>F392+1</f>
        <v>40909</v>
      </c>
      <c r="G394" s="37" t="s">
        <v>355</v>
      </c>
      <c r="H394" s="31">
        <v>1323000</v>
      </c>
      <c r="I394" s="24"/>
      <c r="J394" s="1"/>
      <c r="K394" s="1"/>
      <c r="L394" s="6">
        <f>H394</f>
        <v>1323000</v>
      </c>
      <c r="M394" s="25"/>
      <c r="N394" s="31">
        <v>0</v>
      </c>
      <c r="O394" s="24"/>
      <c r="P394" s="1"/>
      <c r="Q394" s="1"/>
      <c r="R394" s="6">
        <f>N394</f>
        <v>0</v>
      </c>
      <c r="S394" s="25"/>
      <c r="T394" s="31">
        <f t="shared" si="133"/>
        <v>1323000</v>
      </c>
      <c r="U394" s="24"/>
      <c r="V394" s="1"/>
      <c r="W394" s="1"/>
      <c r="X394" s="6">
        <f>T394</f>
        <v>1323000</v>
      </c>
      <c r="Y394" s="25"/>
      <c r="AA394" s="65">
        <f t="shared" ref="AA394:AA458" si="137">N394-O394-P394-Q394-R394</f>
        <v>0</v>
      </c>
      <c r="AB394" s="55">
        <f t="shared" ref="AB394:AB458" si="138">T394-U394-V394-W394-X394</f>
        <v>0</v>
      </c>
    </row>
    <row r="395" spans="6:28" ht="60" customHeight="1" x14ac:dyDescent="0.35">
      <c r="F395" s="84">
        <f>F394+1</f>
        <v>40910</v>
      </c>
      <c r="G395" s="37" t="s">
        <v>360</v>
      </c>
      <c r="H395" s="31">
        <v>1323000</v>
      </c>
      <c r="I395" s="24"/>
      <c r="J395" s="1"/>
      <c r="K395" s="1"/>
      <c r="L395" s="6">
        <f>H395</f>
        <v>1323000</v>
      </c>
      <c r="M395" s="25"/>
      <c r="N395" s="31">
        <v>0</v>
      </c>
      <c r="O395" s="24"/>
      <c r="P395" s="1"/>
      <c r="Q395" s="1"/>
      <c r="R395" s="6">
        <f>N395</f>
        <v>0</v>
      </c>
      <c r="S395" s="25"/>
      <c r="T395" s="31">
        <f t="shared" si="133"/>
        <v>1323000</v>
      </c>
      <c r="U395" s="24"/>
      <c r="V395" s="1"/>
      <c r="W395" s="1"/>
      <c r="X395" s="6">
        <f>T395</f>
        <v>1323000</v>
      </c>
      <c r="Y395" s="25"/>
      <c r="AA395" s="65">
        <f t="shared" si="137"/>
        <v>0</v>
      </c>
      <c r="AB395" s="55">
        <f t="shared" si="138"/>
        <v>0</v>
      </c>
    </row>
    <row r="396" spans="6:28" ht="60" customHeight="1" x14ac:dyDescent="0.35">
      <c r="F396" s="84"/>
      <c r="G396" s="38" t="s">
        <v>418</v>
      </c>
      <c r="H396" s="31"/>
      <c r="I396" s="24"/>
      <c r="J396" s="1"/>
      <c r="K396" s="1"/>
      <c r="L396" s="1"/>
      <c r="M396" s="25"/>
      <c r="N396" s="31">
        <f t="shared" si="135"/>
        <v>0</v>
      </c>
      <c r="O396" s="24"/>
      <c r="P396" s="1"/>
      <c r="Q396" s="1"/>
      <c r="R396" s="1"/>
      <c r="S396" s="25"/>
      <c r="T396" s="31">
        <f t="shared" si="133"/>
        <v>0</v>
      </c>
      <c r="U396" s="24"/>
      <c r="V396" s="1"/>
      <c r="W396" s="1"/>
      <c r="X396" s="1"/>
      <c r="Y396" s="25"/>
      <c r="AA396" s="65">
        <f t="shared" si="137"/>
        <v>0</v>
      </c>
      <c r="AB396" s="55">
        <f t="shared" si="138"/>
        <v>0</v>
      </c>
    </row>
    <row r="397" spans="6:28" ht="60" customHeight="1" x14ac:dyDescent="0.35">
      <c r="F397" s="84">
        <f>F395+1</f>
        <v>40911</v>
      </c>
      <c r="G397" s="37" t="s">
        <v>462</v>
      </c>
      <c r="H397" s="31">
        <v>1500000</v>
      </c>
      <c r="I397" s="24"/>
      <c r="J397" s="1"/>
      <c r="K397" s="1"/>
      <c r="L397" s="6">
        <f>H397</f>
        <v>1500000</v>
      </c>
      <c r="M397" s="25"/>
      <c r="N397" s="31">
        <v>0</v>
      </c>
      <c r="O397" s="24"/>
      <c r="P397" s="1"/>
      <c r="Q397" s="1"/>
      <c r="R397" s="6">
        <f>N397</f>
        <v>0</v>
      </c>
      <c r="S397" s="25"/>
      <c r="T397" s="31">
        <f t="shared" si="133"/>
        <v>1500000</v>
      </c>
      <c r="U397" s="24"/>
      <c r="V397" s="1"/>
      <c r="W397" s="1"/>
      <c r="X397" s="6">
        <f>T397</f>
        <v>1500000</v>
      </c>
      <c r="Y397" s="25"/>
      <c r="AA397" s="65">
        <f t="shared" si="137"/>
        <v>0</v>
      </c>
      <c r="AB397" s="55">
        <f t="shared" si="138"/>
        <v>0</v>
      </c>
    </row>
    <row r="398" spans="6:28" ht="60" customHeight="1" x14ac:dyDescent="0.35">
      <c r="F398" s="84"/>
      <c r="G398" s="38" t="s">
        <v>463</v>
      </c>
      <c r="H398" s="31"/>
      <c r="I398" s="24"/>
      <c r="J398" s="1"/>
      <c r="K398" s="1"/>
      <c r="L398" s="6"/>
      <c r="M398" s="25"/>
      <c r="N398" s="31">
        <f t="shared" si="135"/>
        <v>0</v>
      </c>
      <c r="O398" s="24"/>
      <c r="P398" s="1"/>
      <c r="Q398" s="1"/>
      <c r="R398" s="6"/>
      <c r="S398" s="25"/>
      <c r="T398" s="31">
        <f t="shared" si="133"/>
        <v>0</v>
      </c>
      <c r="U398" s="24"/>
      <c r="V398" s="1"/>
      <c r="W398" s="1"/>
      <c r="X398" s="6"/>
      <c r="Y398" s="25"/>
      <c r="AA398" s="65">
        <f t="shared" si="137"/>
        <v>0</v>
      </c>
      <c r="AB398" s="55">
        <f t="shared" si="138"/>
        <v>0</v>
      </c>
    </row>
    <row r="399" spans="6:28" ht="60" customHeight="1" x14ac:dyDescent="0.35">
      <c r="F399" s="84">
        <f>F397+1</f>
        <v>40912</v>
      </c>
      <c r="G399" s="37" t="s">
        <v>358</v>
      </c>
      <c r="H399" s="31">
        <v>11000000</v>
      </c>
      <c r="I399" s="24"/>
      <c r="J399" s="1"/>
      <c r="K399" s="1"/>
      <c r="L399" s="6">
        <f>H399</f>
        <v>11000000</v>
      </c>
      <c r="M399" s="25"/>
      <c r="N399" s="31">
        <v>0</v>
      </c>
      <c r="O399" s="24"/>
      <c r="P399" s="1"/>
      <c r="Q399" s="1"/>
      <c r="R399" s="6">
        <f>N399</f>
        <v>0</v>
      </c>
      <c r="S399" s="25"/>
      <c r="T399" s="31">
        <f t="shared" si="133"/>
        <v>11000000</v>
      </c>
      <c r="U399" s="24"/>
      <c r="V399" s="1"/>
      <c r="W399" s="1"/>
      <c r="X399" s="6">
        <f>T399</f>
        <v>11000000</v>
      </c>
      <c r="Y399" s="25"/>
      <c r="AA399" s="65">
        <f t="shared" si="137"/>
        <v>0</v>
      </c>
      <c r="AB399" s="55">
        <f t="shared" si="138"/>
        <v>0</v>
      </c>
    </row>
    <row r="400" spans="6:28" ht="60" customHeight="1" x14ac:dyDescent="0.35">
      <c r="F400" s="84"/>
      <c r="G400" s="38" t="s">
        <v>464</v>
      </c>
      <c r="H400" s="31"/>
      <c r="I400" s="24"/>
      <c r="J400" s="1"/>
      <c r="K400" s="1"/>
      <c r="L400" s="6"/>
      <c r="M400" s="25"/>
      <c r="N400" s="31">
        <f t="shared" si="135"/>
        <v>0</v>
      </c>
      <c r="O400" s="24"/>
      <c r="P400" s="1"/>
      <c r="Q400" s="1"/>
      <c r="R400" s="6"/>
      <c r="S400" s="25"/>
      <c r="T400" s="31">
        <f t="shared" si="133"/>
        <v>0</v>
      </c>
      <c r="U400" s="24"/>
      <c r="V400" s="1"/>
      <c r="W400" s="1"/>
      <c r="X400" s="6"/>
      <c r="Y400" s="25"/>
      <c r="AA400" s="65">
        <f t="shared" si="137"/>
        <v>0</v>
      </c>
      <c r="AB400" s="55">
        <f t="shared" si="138"/>
        <v>0</v>
      </c>
    </row>
    <row r="401" spans="6:28" ht="60" customHeight="1" x14ac:dyDescent="0.35">
      <c r="F401" s="84">
        <f>F399+1</f>
        <v>40913</v>
      </c>
      <c r="G401" s="37" t="s">
        <v>419</v>
      </c>
      <c r="H401" s="31">
        <v>500000</v>
      </c>
      <c r="I401" s="24"/>
      <c r="J401" s="1"/>
      <c r="K401" s="1"/>
      <c r="L401" s="6">
        <f>H401</f>
        <v>500000</v>
      </c>
      <c r="M401" s="25"/>
      <c r="N401" s="31">
        <v>0</v>
      </c>
      <c r="O401" s="24"/>
      <c r="P401" s="1"/>
      <c r="Q401" s="1"/>
      <c r="R401" s="6">
        <f>N401</f>
        <v>0</v>
      </c>
      <c r="S401" s="25"/>
      <c r="T401" s="31">
        <f t="shared" si="133"/>
        <v>500000</v>
      </c>
      <c r="U401" s="24"/>
      <c r="V401" s="1"/>
      <c r="W401" s="1"/>
      <c r="X401" s="6">
        <f>T401</f>
        <v>500000</v>
      </c>
      <c r="Y401" s="25"/>
      <c r="AA401" s="65">
        <f t="shared" si="137"/>
        <v>0</v>
      </c>
      <c r="AB401" s="55">
        <f t="shared" si="138"/>
        <v>0</v>
      </c>
    </row>
    <row r="402" spans="6:28" ht="60" customHeight="1" x14ac:dyDescent="0.35">
      <c r="F402" s="84"/>
      <c r="G402" s="38" t="s">
        <v>561</v>
      </c>
      <c r="H402" s="31"/>
      <c r="I402" s="24"/>
      <c r="J402" s="1"/>
      <c r="K402" s="1"/>
      <c r="L402" s="6"/>
      <c r="M402" s="25"/>
      <c r="N402" s="31">
        <f t="shared" si="135"/>
        <v>0</v>
      </c>
      <c r="O402" s="24"/>
      <c r="P402" s="1"/>
      <c r="Q402" s="1"/>
      <c r="R402" s="6"/>
      <c r="S402" s="25"/>
      <c r="T402" s="31">
        <f t="shared" si="133"/>
        <v>0</v>
      </c>
      <c r="U402" s="24"/>
      <c r="V402" s="1"/>
      <c r="W402" s="1"/>
      <c r="X402" s="6"/>
      <c r="Y402" s="25"/>
      <c r="AA402" s="65">
        <f t="shared" si="137"/>
        <v>0</v>
      </c>
      <c r="AB402" s="55">
        <f t="shared" si="138"/>
        <v>0</v>
      </c>
    </row>
    <row r="403" spans="6:28" ht="60" customHeight="1" x14ac:dyDescent="0.35">
      <c r="F403" s="84">
        <f>F401+1</f>
        <v>40914</v>
      </c>
      <c r="G403" s="37" t="s">
        <v>150</v>
      </c>
      <c r="H403" s="31">
        <v>1710000</v>
      </c>
      <c r="I403" s="24">
        <f>H403</f>
        <v>1710000</v>
      </c>
      <c r="J403" s="1"/>
      <c r="K403" s="1"/>
      <c r="L403" s="6"/>
      <c r="M403" s="25"/>
      <c r="N403" s="31">
        <f t="shared" si="135"/>
        <v>1710000</v>
      </c>
      <c r="O403" s="24">
        <f>N403-R403</f>
        <v>1218000</v>
      </c>
      <c r="P403" s="1"/>
      <c r="Q403" s="1"/>
      <c r="R403" s="6">
        <v>492000</v>
      </c>
      <c r="S403" s="25"/>
      <c r="T403" s="31">
        <f t="shared" si="133"/>
        <v>0</v>
      </c>
      <c r="U403" s="24">
        <f>T403</f>
        <v>0</v>
      </c>
      <c r="V403" s="1"/>
      <c r="W403" s="1"/>
      <c r="X403" s="6"/>
      <c r="Y403" s="25"/>
      <c r="AA403" s="65">
        <f t="shared" si="137"/>
        <v>0</v>
      </c>
      <c r="AB403" s="55">
        <f t="shared" si="138"/>
        <v>0</v>
      </c>
    </row>
    <row r="404" spans="6:28" ht="60" customHeight="1" x14ac:dyDescent="0.35">
      <c r="F404" s="84">
        <f>F403+1</f>
        <v>40915</v>
      </c>
      <c r="G404" s="37" t="s">
        <v>562</v>
      </c>
      <c r="H404" s="31">
        <v>800000</v>
      </c>
      <c r="I404" s="24"/>
      <c r="J404" s="1"/>
      <c r="K404" s="1"/>
      <c r="L404" s="6"/>
      <c r="M404" s="25"/>
      <c r="N404" s="31">
        <f>H404</f>
        <v>800000</v>
      </c>
      <c r="O404" s="24">
        <f>N404</f>
        <v>800000</v>
      </c>
      <c r="P404" s="1"/>
      <c r="Q404" s="1"/>
      <c r="R404" s="6"/>
      <c r="S404" s="25"/>
      <c r="T404" s="31"/>
      <c r="U404" s="24"/>
      <c r="V404" s="1"/>
      <c r="W404" s="1"/>
      <c r="X404" s="6"/>
      <c r="Y404" s="25"/>
      <c r="AA404" s="65"/>
      <c r="AB404" s="55"/>
    </row>
    <row r="405" spans="6:28" ht="60" customHeight="1" x14ac:dyDescent="0.35">
      <c r="F405" s="83"/>
      <c r="G405" s="38" t="s">
        <v>151</v>
      </c>
      <c r="H405" s="33">
        <f>SUM(H385:H404)</f>
        <v>22769000</v>
      </c>
      <c r="I405" s="27">
        <f t="shared" ref="I405:X405" si="139">SUM(I385:I404)</f>
        <v>1710000</v>
      </c>
      <c r="J405" s="2">
        <f t="shared" si="139"/>
        <v>0</v>
      </c>
      <c r="K405" s="2">
        <f t="shared" si="139"/>
        <v>400000</v>
      </c>
      <c r="L405" s="2">
        <f t="shared" si="139"/>
        <v>19859000</v>
      </c>
      <c r="M405" s="28">
        <f t="shared" si="139"/>
        <v>0</v>
      </c>
      <c r="N405" s="33">
        <f t="shared" si="139"/>
        <v>6210000</v>
      </c>
      <c r="O405" s="27">
        <f t="shared" si="139"/>
        <v>2018000</v>
      </c>
      <c r="P405" s="2">
        <f t="shared" si="139"/>
        <v>0</v>
      </c>
      <c r="Q405" s="2">
        <f t="shared" si="139"/>
        <v>0</v>
      </c>
      <c r="R405" s="2">
        <f t="shared" si="139"/>
        <v>4192000</v>
      </c>
      <c r="S405" s="28">
        <f t="shared" si="139"/>
        <v>0</v>
      </c>
      <c r="T405" s="33">
        <f t="shared" si="139"/>
        <v>16559000</v>
      </c>
      <c r="U405" s="27">
        <f t="shared" si="139"/>
        <v>0</v>
      </c>
      <c r="V405" s="2">
        <f t="shared" si="139"/>
        <v>0</v>
      </c>
      <c r="W405" s="2">
        <f t="shared" si="139"/>
        <v>0</v>
      </c>
      <c r="X405" s="2">
        <f t="shared" si="139"/>
        <v>16559000</v>
      </c>
      <c r="Y405" s="28">
        <f>SUM(Y385:Y403)</f>
        <v>0</v>
      </c>
      <c r="AA405" s="65">
        <f t="shared" si="137"/>
        <v>0</v>
      </c>
      <c r="AB405" s="55">
        <f t="shared" si="138"/>
        <v>0</v>
      </c>
    </row>
    <row r="406" spans="6:28" ht="60" customHeight="1" x14ac:dyDescent="0.35">
      <c r="F406" s="84">
        <v>41000</v>
      </c>
      <c r="G406" s="36" t="s">
        <v>152</v>
      </c>
      <c r="H406" s="31"/>
      <c r="I406" s="24"/>
      <c r="J406" s="1"/>
      <c r="K406" s="1"/>
      <c r="L406" s="6"/>
      <c r="M406" s="25"/>
      <c r="N406" s="31"/>
      <c r="O406" s="24"/>
      <c r="P406" s="1"/>
      <c r="Q406" s="1"/>
      <c r="R406" s="6"/>
      <c r="S406" s="25"/>
      <c r="T406" s="31"/>
      <c r="U406" s="24"/>
      <c r="V406" s="1"/>
      <c r="W406" s="1"/>
      <c r="X406" s="6"/>
      <c r="Y406" s="25"/>
      <c r="AA406" s="65">
        <f t="shared" si="137"/>
        <v>0</v>
      </c>
      <c r="AB406" s="55">
        <f t="shared" si="138"/>
        <v>0</v>
      </c>
    </row>
    <row r="407" spans="6:28" ht="60" customHeight="1" x14ac:dyDescent="0.35">
      <c r="F407" s="84"/>
      <c r="G407" s="38" t="s">
        <v>465</v>
      </c>
      <c r="H407" s="31"/>
      <c r="I407" s="24"/>
      <c r="J407" s="1"/>
      <c r="K407" s="1"/>
      <c r="L407" s="6"/>
      <c r="M407" s="25"/>
      <c r="N407" s="31"/>
      <c r="O407" s="24"/>
      <c r="P407" s="1"/>
      <c r="Q407" s="1"/>
      <c r="R407" s="6"/>
      <c r="S407" s="25"/>
      <c r="T407" s="31"/>
      <c r="U407" s="24"/>
      <c r="V407" s="1"/>
      <c r="W407" s="1"/>
      <c r="X407" s="6"/>
      <c r="Y407" s="25"/>
      <c r="AA407" s="65">
        <f t="shared" si="137"/>
        <v>0</v>
      </c>
      <c r="AB407" s="55">
        <f t="shared" si="138"/>
        <v>0</v>
      </c>
    </row>
    <row r="408" spans="6:28" ht="60" customHeight="1" x14ac:dyDescent="0.35">
      <c r="F408" s="84">
        <f>F406+1</f>
        <v>41001</v>
      </c>
      <c r="G408" s="37" t="s">
        <v>153</v>
      </c>
      <c r="H408" s="31">
        <v>404000</v>
      </c>
      <c r="I408" s="24"/>
      <c r="J408" s="1"/>
      <c r="K408" s="1"/>
      <c r="L408" s="6">
        <f t="shared" ref="L408:L413" si="140">H408</f>
        <v>404000</v>
      </c>
      <c r="M408" s="25">
        <f>H408-L408</f>
        <v>0</v>
      </c>
      <c r="N408" s="31">
        <f>H408</f>
        <v>404000</v>
      </c>
      <c r="O408" s="24">
        <v>135000</v>
      </c>
      <c r="P408" s="1"/>
      <c r="Q408" s="1"/>
      <c r="R408" s="6">
        <f>N408-O408</f>
        <v>269000</v>
      </c>
      <c r="S408" s="25">
        <f>N408-R408</f>
        <v>135000</v>
      </c>
      <c r="T408" s="31">
        <f>H408-N408</f>
        <v>0</v>
      </c>
      <c r="U408" s="24"/>
      <c r="V408" s="1"/>
      <c r="W408" s="1"/>
      <c r="X408" s="6">
        <f>T408-U408</f>
        <v>0</v>
      </c>
      <c r="Y408" s="25">
        <f>T408-X408</f>
        <v>0</v>
      </c>
      <c r="AA408" s="65">
        <f t="shared" si="137"/>
        <v>0</v>
      </c>
      <c r="AB408" s="55">
        <f t="shared" si="138"/>
        <v>0</v>
      </c>
    </row>
    <row r="409" spans="6:28" ht="60" customHeight="1" x14ac:dyDescent="0.35">
      <c r="F409" s="84">
        <f>F408+1</f>
        <v>41002</v>
      </c>
      <c r="G409" s="37" t="s">
        <v>154</v>
      </c>
      <c r="H409" s="31">
        <v>825000</v>
      </c>
      <c r="I409" s="24"/>
      <c r="J409" s="1"/>
      <c r="K409" s="1"/>
      <c r="L409" s="6">
        <f t="shared" si="140"/>
        <v>825000</v>
      </c>
      <c r="M409" s="25"/>
      <c r="N409" s="31">
        <v>500000</v>
      </c>
      <c r="O409" s="24"/>
      <c r="P409" s="1"/>
      <c r="Q409" s="1"/>
      <c r="R409" s="6">
        <f>N409</f>
        <v>500000</v>
      </c>
      <c r="S409" s="25"/>
      <c r="T409" s="31">
        <f t="shared" ref="T409:T415" si="141">H409-N409</f>
        <v>325000</v>
      </c>
      <c r="U409" s="24"/>
      <c r="V409" s="1"/>
      <c r="W409" s="1"/>
      <c r="X409" s="6">
        <f>T409</f>
        <v>325000</v>
      </c>
      <c r="Y409" s="25"/>
      <c r="AA409" s="65">
        <f t="shared" si="137"/>
        <v>0</v>
      </c>
      <c r="AB409" s="55">
        <f t="shared" si="138"/>
        <v>0</v>
      </c>
    </row>
    <row r="410" spans="6:28" ht="60" customHeight="1" x14ac:dyDescent="0.35">
      <c r="F410" s="84">
        <f>F409+1</f>
        <v>41003</v>
      </c>
      <c r="G410" s="37" t="s">
        <v>155</v>
      </c>
      <c r="H410" s="31">
        <v>101000</v>
      </c>
      <c r="I410" s="24"/>
      <c r="J410" s="1"/>
      <c r="K410" s="1"/>
      <c r="L410" s="6">
        <f t="shared" si="140"/>
        <v>101000</v>
      </c>
      <c r="M410" s="25"/>
      <c r="N410" s="31">
        <f>H410</f>
        <v>101000</v>
      </c>
      <c r="O410" s="24"/>
      <c r="P410" s="1"/>
      <c r="Q410" s="1"/>
      <c r="R410" s="6">
        <f>N410</f>
        <v>101000</v>
      </c>
      <c r="S410" s="25"/>
      <c r="T410" s="31">
        <f t="shared" si="141"/>
        <v>0</v>
      </c>
      <c r="U410" s="24"/>
      <c r="V410" s="1"/>
      <c r="W410" s="1"/>
      <c r="X410" s="6">
        <f>T410/2</f>
        <v>0</v>
      </c>
      <c r="Y410" s="25">
        <f>T410/2</f>
        <v>0</v>
      </c>
      <c r="AA410" s="65">
        <f t="shared" si="137"/>
        <v>0</v>
      </c>
      <c r="AB410" s="55">
        <f t="shared" si="138"/>
        <v>0</v>
      </c>
    </row>
    <row r="411" spans="6:28" ht="60" customHeight="1" x14ac:dyDescent="0.35">
      <c r="F411" s="84">
        <f>F410+1</f>
        <v>41004</v>
      </c>
      <c r="G411" s="37" t="s">
        <v>361</v>
      </c>
      <c r="H411" s="31">
        <v>737000</v>
      </c>
      <c r="I411" s="24"/>
      <c r="J411" s="1"/>
      <c r="K411" s="1"/>
      <c r="L411" s="6">
        <f t="shared" si="140"/>
        <v>737000</v>
      </c>
      <c r="M411" s="25"/>
      <c r="N411" s="31">
        <v>0</v>
      </c>
      <c r="O411" s="24"/>
      <c r="P411" s="1"/>
      <c r="Q411" s="1"/>
      <c r="R411" s="6">
        <f>N411</f>
        <v>0</v>
      </c>
      <c r="S411" s="25"/>
      <c r="T411" s="31">
        <f t="shared" si="141"/>
        <v>737000</v>
      </c>
      <c r="U411" s="24"/>
      <c r="V411" s="1"/>
      <c r="W411" s="1"/>
      <c r="X411" s="6">
        <f>T411</f>
        <v>737000</v>
      </c>
      <c r="Y411" s="25"/>
      <c r="AA411" s="65">
        <f t="shared" si="137"/>
        <v>0</v>
      </c>
      <c r="AB411" s="55">
        <f t="shared" si="138"/>
        <v>0</v>
      </c>
    </row>
    <row r="412" spans="6:28" ht="60" customHeight="1" x14ac:dyDescent="0.35">
      <c r="F412" s="84">
        <f>F411+1</f>
        <v>41005</v>
      </c>
      <c r="G412" s="37" t="s">
        <v>362</v>
      </c>
      <c r="H412" s="31">
        <v>73000</v>
      </c>
      <c r="I412" s="24"/>
      <c r="J412" s="1"/>
      <c r="K412" s="1"/>
      <c r="L412" s="6">
        <f t="shared" si="140"/>
        <v>73000</v>
      </c>
      <c r="M412" s="25"/>
      <c r="N412" s="31">
        <v>0</v>
      </c>
      <c r="O412" s="24"/>
      <c r="P412" s="1"/>
      <c r="Q412" s="1"/>
      <c r="R412" s="6">
        <f>N412</f>
        <v>0</v>
      </c>
      <c r="S412" s="25"/>
      <c r="T412" s="31">
        <f t="shared" si="141"/>
        <v>73000</v>
      </c>
      <c r="U412" s="24"/>
      <c r="V412" s="1"/>
      <c r="W412" s="1"/>
      <c r="X412" s="6">
        <f>T412</f>
        <v>73000</v>
      </c>
      <c r="Y412" s="25"/>
      <c r="AA412" s="65">
        <f t="shared" si="137"/>
        <v>0</v>
      </c>
      <c r="AB412" s="55">
        <f t="shared" si="138"/>
        <v>0</v>
      </c>
    </row>
    <row r="413" spans="6:28" ht="60" customHeight="1" x14ac:dyDescent="0.35">
      <c r="F413" s="84">
        <f>F412+1</f>
        <v>41006</v>
      </c>
      <c r="G413" s="37" t="s">
        <v>244</v>
      </c>
      <c r="H413" s="31">
        <v>50000</v>
      </c>
      <c r="I413" s="24"/>
      <c r="J413" s="1"/>
      <c r="K413" s="1"/>
      <c r="L413" s="6">
        <f t="shared" si="140"/>
        <v>50000</v>
      </c>
      <c r="M413" s="25"/>
      <c r="N413" s="31">
        <f>H413</f>
        <v>50000</v>
      </c>
      <c r="O413" s="24"/>
      <c r="P413" s="1"/>
      <c r="Q413" s="1"/>
      <c r="R413" s="6">
        <f>N413</f>
        <v>50000</v>
      </c>
      <c r="S413" s="25"/>
      <c r="T413" s="31">
        <f t="shared" si="141"/>
        <v>0</v>
      </c>
      <c r="U413" s="24"/>
      <c r="V413" s="1"/>
      <c r="W413" s="1"/>
      <c r="X413" s="6">
        <f>T413</f>
        <v>0</v>
      </c>
      <c r="Y413" s="25"/>
      <c r="AA413" s="65">
        <f t="shared" si="137"/>
        <v>0</v>
      </c>
      <c r="AB413" s="55">
        <f t="shared" si="138"/>
        <v>0</v>
      </c>
    </row>
    <row r="414" spans="6:28" ht="60" customHeight="1" x14ac:dyDescent="0.35">
      <c r="F414" s="84"/>
      <c r="G414" s="38" t="s">
        <v>417</v>
      </c>
      <c r="H414" s="31"/>
      <c r="I414" s="24"/>
      <c r="J414" s="1"/>
      <c r="K414" s="1"/>
      <c r="L414" s="6"/>
      <c r="M414" s="25"/>
      <c r="N414" s="31">
        <f>H414</f>
        <v>0</v>
      </c>
      <c r="O414" s="24"/>
      <c r="P414" s="1"/>
      <c r="Q414" s="1"/>
      <c r="R414" s="6"/>
      <c r="S414" s="25"/>
      <c r="T414" s="31">
        <f t="shared" si="141"/>
        <v>0</v>
      </c>
      <c r="U414" s="24"/>
      <c r="V414" s="1"/>
      <c r="W414" s="1"/>
      <c r="X414" s="6"/>
      <c r="Y414" s="25"/>
      <c r="AA414" s="65">
        <f t="shared" si="137"/>
        <v>0</v>
      </c>
      <c r="AB414" s="55">
        <f t="shared" si="138"/>
        <v>0</v>
      </c>
    </row>
    <row r="415" spans="6:28" ht="60" customHeight="1" x14ac:dyDescent="0.35">
      <c r="F415" s="84">
        <f>F413+1</f>
        <v>41007</v>
      </c>
      <c r="G415" s="37" t="s">
        <v>466</v>
      </c>
      <c r="H415" s="31">
        <v>1700000</v>
      </c>
      <c r="I415" s="24"/>
      <c r="J415" s="1"/>
      <c r="K415" s="1"/>
      <c r="L415" s="6">
        <f>H415</f>
        <v>1700000</v>
      </c>
      <c r="M415" s="25"/>
      <c r="N415" s="31">
        <f>H415</f>
        <v>1700000</v>
      </c>
      <c r="O415" s="24"/>
      <c r="P415" s="1"/>
      <c r="Q415" s="1"/>
      <c r="R415" s="6">
        <f>N415</f>
        <v>1700000</v>
      </c>
      <c r="S415" s="25"/>
      <c r="T415" s="31">
        <f t="shared" si="141"/>
        <v>0</v>
      </c>
      <c r="U415" s="24"/>
      <c r="V415" s="1"/>
      <c r="W415" s="1"/>
      <c r="X415" s="6">
        <f>T415</f>
        <v>0</v>
      </c>
      <c r="Y415" s="25"/>
      <c r="AA415" s="65">
        <f t="shared" si="137"/>
        <v>0</v>
      </c>
      <c r="AB415" s="55">
        <f t="shared" si="138"/>
        <v>0</v>
      </c>
    </row>
    <row r="416" spans="6:28" ht="60" customHeight="1" x14ac:dyDescent="0.35">
      <c r="F416" s="83"/>
      <c r="G416" s="38" t="s">
        <v>156</v>
      </c>
      <c r="H416" s="33">
        <f t="shared" ref="H416:Y416" si="142">SUM(H407:H415)</f>
        <v>3890000</v>
      </c>
      <c r="I416" s="27">
        <f t="shared" si="142"/>
        <v>0</v>
      </c>
      <c r="J416" s="2">
        <f t="shared" si="142"/>
        <v>0</v>
      </c>
      <c r="K416" s="2">
        <f t="shared" si="142"/>
        <v>0</v>
      </c>
      <c r="L416" s="2">
        <f t="shared" si="142"/>
        <v>3890000</v>
      </c>
      <c r="M416" s="28">
        <f t="shared" si="142"/>
        <v>0</v>
      </c>
      <c r="N416" s="33">
        <f t="shared" si="142"/>
        <v>2755000</v>
      </c>
      <c r="O416" s="27">
        <f t="shared" si="142"/>
        <v>135000</v>
      </c>
      <c r="P416" s="2">
        <f t="shared" si="142"/>
        <v>0</v>
      </c>
      <c r="Q416" s="2">
        <f t="shared" si="142"/>
        <v>0</v>
      </c>
      <c r="R416" s="2">
        <f t="shared" si="142"/>
        <v>2620000</v>
      </c>
      <c r="S416" s="28">
        <f t="shared" si="142"/>
        <v>135000</v>
      </c>
      <c r="T416" s="33">
        <f t="shared" si="142"/>
        <v>1135000</v>
      </c>
      <c r="U416" s="27">
        <f t="shared" si="142"/>
        <v>0</v>
      </c>
      <c r="V416" s="2">
        <f t="shared" si="142"/>
        <v>0</v>
      </c>
      <c r="W416" s="2">
        <f t="shared" si="142"/>
        <v>0</v>
      </c>
      <c r="X416" s="2">
        <f t="shared" si="142"/>
        <v>1135000</v>
      </c>
      <c r="Y416" s="28">
        <f t="shared" si="142"/>
        <v>0</v>
      </c>
      <c r="AA416" s="65">
        <f t="shared" si="137"/>
        <v>0</v>
      </c>
      <c r="AB416" s="55">
        <f t="shared" si="138"/>
        <v>0</v>
      </c>
    </row>
    <row r="417" spans="6:28" ht="60" customHeight="1" x14ac:dyDescent="0.35">
      <c r="F417" s="84">
        <v>41100</v>
      </c>
      <c r="G417" s="36" t="s">
        <v>157</v>
      </c>
      <c r="H417" s="31"/>
      <c r="I417" s="24"/>
      <c r="J417" s="1"/>
      <c r="K417" s="1"/>
      <c r="L417" s="6"/>
      <c r="M417" s="25"/>
      <c r="N417" s="31"/>
      <c r="O417" s="24"/>
      <c r="P417" s="1"/>
      <c r="Q417" s="1"/>
      <c r="R417" s="6"/>
      <c r="S417" s="25"/>
      <c r="T417" s="31"/>
      <c r="U417" s="24"/>
      <c r="V417" s="1"/>
      <c r="W417" s="1"/>
      <c r="X417" s="6"/>
      <c r="Y417" s="25"/>
      <c r="AA417" s="65">
        <f t="shared" si="137"/>
        <v>0</v>
      </c>
      <c r="AB417" s="55">
        <f t="shared" si="138"/>
        <v>0</v>
      </c>
    </row>
    <row r="418" spans="6:28" ht="60" customHeight="1" x14ac:dyDescent="0.35">
      <c r="F418" s="84">
        <f>+F417+1</f>
        <v>41101</v>
      </c>
      <c r="G418" s="37" t="s">
        <v>467</v>
      </c>
      <c r="H418" s="31">
        <v>25000</v>
      </c>
      <c r="I418" s="24"/>
      <c r="J418" s="1"/>
      <c r="K418" s="1"/>
      <c r="L418" s="6">
        <f>H418</f>
        <v>25000</v>
      </c>
      <c r="M418" s="25"/>
      <c r="N418" s="31">
        <f>H418</f>
        <v>25000</v>
      </c>
      <c r="O418" s="24"/>
      <c r="P418" s="1"/>
      <c r="Q418" s="1"/>
      <c r="R418" s="6">
        <f>N418</f>
        <v>25000</v>
      </c>
      <c r="S418" s="25"/>
      <c r="T418" s="31">
        <f>H418-N418</f>
        <v>0</v>
      </c>
      <c r="U418" s="24"/>
      <c r="V418" s="1"/>
      <c r="W418" s="1"/>
      <c r="X418" s="6">
        <f>T418</f>
        <v>0</v>
      </c>
      <c r="Y418" s="25"/>
      <c r="AA418" s="65">
        <f t="shared" si="137"/>
        <v>0</v>
      </c>
      <c r="AB418" s="55">
        <f t="shared" si="138"/>
        <v>0</v>
      </c>
    </row>
    <row r="419" spans="6:28" ht="60" customHeight="1" x14ac:dyDescent="0.35">
      <c r="F419" s="84">
        <f>F418+1</f>
        <v>41102</v>
      </c>
      <c r="G419" s="37" t="s">
        <v>509</v>
      </c>
      <c r="H419" s="31">
        <v>287000</v>
      </c>
      <c r="I419" s="24">
        <v>120000</v>
      </c>
      <c r="J419" s="1"/>
      <c r="K419" s="1"/>
      <c r="L419" s="6">
        <f>H419-I419</f>
        <v>167000</v>
      </c>
      <c r="M419" s="25"/>
      <c r="N419" s="31"/>
      <c r="O419" s="24"/>
      <c r="P419" s="1"/>
      <c r="Q419" s="1"/>
      <c r="R419" s="6"/>
      <c r="S419" s="25"/>
      <c r="T419" s="31">
        <f>H419</f>
        <v>287000</v>
      </c>
      <c r="U419" s="24">
        <v>120000</v>
      </c>
      <c r="V419" s="1"/>
      <c r="W419" s="1"/>
      <c r="X419" s="6">
        <f>T419-U419</f>
        <v>167000</v>
      </c>
      <c r="Y419" s="25"/>
      <c r="AA419" s="65">
        <f t="shared" si="137"/>
        <v>0</v>
      </c>
      <c r="AB419" s="55">
        <f t="shared" si="138"/>
        <v>0</v>
      </c>
    </row>
    <row r="420" spans="6:28" ht="60" customHeight="1" x14ac:dyDescent="0.35">
      <c r="F420" s="83"/>
      <c r="G420" s="38" t="s">
        <v>158</v>
      </c>
      <c r="H420" s="33">
        <f>SUM(H418:H419)</f>
        <v>312000</v>
      </c>
      <c r="I420" s="27">
        <f t="shared" ref="I420:X420" si="143">SUM(I418:I419)</f>
        <v>120000</v>
      </c>
      <c r="J420" s="2">
        <f t="shared" si="143"/>
        <v>0</v>
      </c>
      <c r="K420" s="2">
        <f t="shared" si="143"/>
        <v>0</v>
      </c>
      <c r="L420" s="2">
        <f t="shared" si="143"/>
        <v>192000</v>
      </c>
      <c r="M420" s="28">
        <f t="shared" si="143"/>
        <v>0</v>
      </c>
      <c r="N420" s="33">
        <f t="shared" si="143"/>
        <v>25000</v>
      </c>
      <c r="O420" s="27">
        <f t="shared" si="143"/>
        <v>0</v>
      </c>
      <c r="P420" s="2">
        <f t="shared" si="143"/>
        <v>0</v>
      </c>
      <c r="Q420" s="2">
        <f t="shared" si="143"/>
        <v>0</v>
      </c>
      <c r="R420" s="2">
        <f t="shared" si="143"/>
        <v>25000</v>
      </c>
      <c r="S420" s="28">
        <f t="shared" si="143"/>
        <v>0</v>
      </c>
      <c r="T420" s="33">
        <f t="shared" si="143"/>
        <v>287000</v>
      </c>
      <c r="U420" s="27">
        <f t="shared" si="143"/>
        <v>120000</v>
      </c>
      <c r="V420" s="2">
        <f t="shared" si="143"/>
        <v>0</v>
      </c>
      <c r="W420" s="2">
        <f t="shared" si="143"/>
        <v>0</v>
      </c>
      <c r="X420" s="2">
        <f t="shared" si="143"/>
        <v>167000</v>
      </c>
      <c r="Y420" s="28">
        <f>SUM(Y418:Y418)</f>
        <v>0</v>
      </c>
      <c r="AA420" s="65">
        <f t="shared" si="137"/>
        <v>0</v>
      </c>
      <c r="AB420" s="55">
        <f t="shared" si="138"/>
        <v>0</v>
      </c>
    </row>
    <row r="421" spans="6:28" ht="60" customHeight="1" x14ac:dyDescent="0.35">
      <c r="F421" s="84">
        <v>41200</v>
      </c>
      <c r="G421" s="36" t="s">
        <v>159</v>
      </c>
      <c r="H421" s="31"/>
      <c r="I421" s="24"/>
      <c r="J421" s="1"/>
      <c r="K421" s="1"/>
      <c r="L421" s="1"/>
      <c r="M421" s="25"/>
      <c r="N421" s="31"/>
      <c r="O421" s="24"/>
      <c r="P421" s="1"/>
      <c r="Q421" s="1"/>
      <c r="R421" s="1"/>
      <c r="S421" s="25"/>
      <c r="T421" s="31"/>
      <c r="U421" s="24"/>
      <c r="V421" s="1"/>
      <c r="W421" s="1"/>
      <c r="X421" s="1"/>
      <c r="Y421" s="25"/>
      <c r="AA421" s="65">
        <f t="shared" si="137"/>
        <v>0</v>
      </c>
      <c r="AB421" s="55">
        <f t="shared" si="138"/>
        <v>0</v>
      </c>
    </row>
    <row r="422" spans="6:28" ht="60" customHeight="1" x14ac:dyDescent="0.35">
      <c r="F422" s="84">
        <f>F421+1</f>
        <v>41201</v>
      </c>
      <c r="G422" s="37" t="s">
        <v>365</v>
      </c>
      <c r="H422" s="31">
        <v>4000000</v>
      </c>
      <c r="I422" s="24">
        <f>0.7*H422</f>
        <v>2800000</v>
      </c>
      <c r="J422" s="1"/>
      <c r="K422" s="1"/>
      <c r="L422" s="1">
        <f>0.3*H422</f>
        <v>1200000</v>
      </c>
      <c r="M422" s="25"/>
      <c r="N422" s="31">
        <v>0</v>
      </c>
      <c r="O422" s="24">
        <f>0.7*N422</f>
        <v>0</v>
      </c>
      <c r="P422" s="1"/>
      <c r="Q422" s="1"/>
      <c r="R422" s="1">
        <f>0.3*N422</f>
        <v>0</v>
      </c>
      <c r="S422" s="25"/>
      <c r="T422" s="31">
        <f>H422-N422</f>
        <v>4000000</v>
      </c>
      <c r="U422" s="24">
        <f>0.7*T422</f>
        <v>2800000</v>
      </c>
      <c r="V422" s="1"/>
      <c r="W422" s="1"/>
      <c r="X422" s="1">
        <f>0.3*T422</f>
        <v>1200000</v>
      </c>
      <c r="Y422" s="25"/>
      <c r="AA422" s="65">
        <f t="shared" si="137"/>
        <v>0</v>
      </c>
      <c r="AB422" s="55">
        <f t="shared" si="138"/>
        <v>0</v>
      </c>
    </row>
    <row r="423" spans="6:28" ht="60" customHeight="1" x14ac:dyDescent="0.35">
      <c r="F423" s="84">
        <f>F422+1</f>
        <v>41202</v>
      </c>
      <c r="G423" s="37" t="s">
        <v>265</v>
      </c>
      <c r="H423" s="31">
        <v>20000000</v>
      </c>
      <c r="I423" s="24">
        <f>0.7*H423</f>
        <v>14000000</v>
      </c>
      <c r="J423" s="1">
        <f>0.3*H423</f>
        <v>6000000</v>
      </c>
      <c r="K423" s="1"/>
      <c r="L423" s="1"/>
      <c r="M423" s="25"/>
      <c r="N423" s="31">
        <f>H423</f>
        <v>20000000</v>
      </c>
      <c r="O423" s="24">
        <f>0.7*N423</f>
        <v>14000000</v>
      </c>
      <c r="P423" s="1">
        <f>0.3*N423</f>
        <v>6000000</v>
      </c>
      <c r="Q423" s="1"/>
      <c r="R423" s="1"/>
      <c r="S423" s="25"/>
      <c r="T423" s="31">
        <f t="shared" ref="T423:T432" si="144">H423-N423</f>
        <v>0</v>
      </c>
      <c r="U423" s="24">
        <f>0.7*T423</f>
        <v>0</v>
      </c>
      <c r="V423" s="1">
        <f>0.3*T423</f>
        <v>0</v>
      </c>
      <c r="W423" s="1"/>
      <c r="X423" s="1"/>
      <c r="Y423" s="25"/>
      <c r="AA423" s="65">
        <f t="shared" si="137"/>
        <v>0</v>
      </c>
      <c r="AB423" s="55">
        <f t="shared" si="138"/>
        <v>0</v>
      </c>
    </row>
    <row r="424" spans="6:28" ht="60" customHeight="1" x14ac:dyDescent="0.35">
      <c r="F424" s="84">
        <f>F423+1</f>
        <v>41203</v>
      </c>
      <c r="G424" s="37" t="s">
        <v>387</v>
      </c>
      <c r="H424" s="31">
        <v>15000000</v>
      </c>
      <c r="I424" s="24">
        <f>H424</f>
        <v>15000000</v>
      </c>
      <c r="J424" s="1"/>
      <c r="K424" s="1"/>
      <c r="L424" s="1"/>
      <c r="M424" s="25"/>
      <c r="N424" s="31">
        <f t="shared" ref="N424:N430" si="145">H424</f>
        <v>15000000</v>
      </c>
      <c r="O424" s="24">
        <f>N424</f>
        <v>15000000</v>
      </c>
      <c r="P424" s="1"/>
      <c r="Q424" s="1"/>
      <c r="R424" s="1"/>
      <c r="S424" s="25"/>
      <c r="T424" s="31">
        <f t="shared" si="144"/>
        <v>0</v>
      </c>
      <c r="U424" s="24">
        <f>T424</f>
        <v>0</v>
      </c>
      <c r="V424" s="1"/>
      <c r="W424" s="1"/>
      <c r="X424" s="1"/>
      <c r="Y424" s="25"/>
      <c r="AA424" s="65">
        <f t="shared" si="137"/>
        <v>0</v>
      </c>
      <c r="AB424" s="55">
        <f t="shared" si="138"/>
        <v>0</v>
      </c>
    </row>
    <row r="425" spans="6:28" ht="60" customHeight="1" x14ac:dyDescent="0.35">
      <c r="F425" s="84"/>
      <c r="G425" s="38" t="s">
        <v>516</v>
      </c>
      <c r="H425" s="31"/>
      <c r="I425" s="24"/>
      <c r="J425" s="1"/>
      <c r="K425" s="1"/>
      <c r="L425" s="1"/>
      <c r="M425" s="25"/>
      <c r="N425" s="31">
        <f t="shared" si="145"/>
        <v>0</v>
      </c>
      <c r="O425" s="24"/>
      <c r="P425" s="1"/>
      <c r="Q425" s="1"/>
      <c r="R425" s="1"/>
      <c r="S425" s="25"/>
      <c r="T425" s="31">
        <f t="shared" si="144"/>
        <v>0</v>
      </c>
      <c r="U425" s="24"/>
      <c r="V425" s="1"/>
      <c r="W425" s="1"/>
      <c r="X425" s="1"/>
      <c r="Y425" s="25"/>
      <c r="AA425" s="65">
        <f t="shared" si="137"/>
        <v>0</v>
      </c>
      <c r="AB425" s="55">
        <f t="shared" si="138"/>
        <v>0</v>
      </c>
    </row>
    <row r="426" spans="6:28" ht="60" customHeight="1" x14ac:dyDescent="0.35">
      <c r="F426" s="84">
        <f>F424+1</f>
        <v>41204</v>
      </c>
      <c r="G426" s="37" t="s">
        <v>160</v>
      </c>
      <c r="H426" s="31">
        <v>2240000</v>
      </c>
      <c r="I426" s="24">
        <f>H426*0.7</f>
        <v>1568000</v>
      </c>
      <c r="J426" s="1">
        <f>H426-I426</f>
        <v>672000</v>
      </c>
      <c r="K426" s="1"/>
      <c r="L426" s="1"/>
      <c r="M426" s="25"/>
      <c r="N426" s="31">
        <f t="shared" si="145"/>
        <v>2240000</v>
      </c>
      <c r="O426" s="24">
        <f>N426*0.7</f>
        <v>1568000</v>
      </c>
      <c r="P426" s="1">
        <f>N426-O426</f>
        <v>672000</v>
      </c>
      <c r="Q426" s="1"/>
      <c r="R426" s="1"/>
      <c r="S426" s="25"/>
      <c r="T426" s="31">
        <f t="shared" si="144"/>
        <v>0</v>
      </c>
      <c r="U426" s="24">
        <f>T426*0.7</f>
        <v>0</v>
      </c>
      <c r="V426" s="1">
        <f>T426-U426</f>
        <v>0</v>
      </c>
      <c r="W426" s="1"/>
      <c r="X426" s="1"/>
      <c r="Y426" s="25"/>
      <c r="AA426" s="65">
        <f t="shared" si="137"/>
        <v>0</v>
      </c>
      <c r="AB426" s="55">
        <f t="shared" si="138"/>
        <v>0</v>
      </c>
    </row>
    <row r="427" spans="6:28" ht="60" customHeight="1" x14ac:dyDescent="0.35">
      <c r="F427" s="84">
        <f t="shared" ref="F427:F432" si="146">F426+1</f>
        <v>41205</v>
      </c>
      <c r="G427" s="37" t="s">
        <v>161</v>
      </c>
      <c r="H427" s="31">
        <v>1500000</v>
      </c>
      <c r="I427" s="24">
        <f>H427*0.7</f>
        <v>1050000</v>
      </c>
      <c r="J427" s="1">
        <f>H427-I427</f>
        <v>450000</v>
      </c>
      <c r="K427" s="1"/>
      <c r="L427" s="1"/>
      <c r="M427" s="25"/>
      <c r="N427" s="31">
        <f t="shared" si="145"/>
        <v>1500000</v>
      </c>
      <c r="O427" s="24">
        <f>N427*0.7</f>
        <v>1050000</v>
      </c>
      <c r="P427" s="1">
        <f>N427-O427</f>
        <v>450000</v>
      </c>
      <c r="Q427" s="1"/>
      <c r="R427" s="1"/>
      <c r="S427" s="25"/>
      <c r="T427" s="31">
        <f t="shared" si="144"/>
        <v>0</v>
      </c>
      <c r="U427" s="24">
        <f>T427*0.7</f>
        <v>0</v>
      </c>
      <c r="V427" s="1">
        <f>T427-U427</f>
        <v>0</v>
      </c>
      <c r="W427" s="1"/>
      <c r="X427" s="1"/>
      <c r="Y427" s="25"/>
      <c r="AA427" s="65">
        <f t="shared" si="137"/>
        <v>0</v>
      </c>
      <c r="AB427" s="55">
        <f t="shared" si="138"/>
        <v>0</v>
      </c>
    </row>
    <row r="428" spans="6:28" ht="60" customHeight="1" x14ac:dyDescent="0.35">
      <c r="F428" s="84">
        <f t="shared" si="146"/>
        <v>41206</v>
      </c>
      <c r="G428" s="37" t="s">
        <v>538</v>
      </c>
      <c r="H428" s="31">
        <v>3000000</v>
      </c>
      <c r="I428" s="24"/>
      <c r="J428" s="1"/>
      <c r="K428" s="1"/>
      <c r="L428" s="1"/>
      <c r="M428" s="25"/>
      <c r="N428" s="31">
        <f>H428</f>
        <v>3000000</v>
      </c>
      <c r="O428" s="24">
        <f>N428</f>
        <v>3000000</v>
      </c>
      <c r="P428" s="1"/>
      <c r="Q428" s="1"/>
      <c r="R428" s="1"/>
      <c r="S428" s="25"/>
      <c r="T428" s="31">
        <f t="shared" si="144"/>
        <v>0</v>
      </c>
      <c r="U428" s="24"/>
      <c r="V428" s="1"/>
      <c r="W428" s="1"/>
      <c r="X428" s="1"/>
      <c r="Y428" s="25"/>
      <c r="AA428" s="65">
        <f t="shared" si="137"/>
        <v>0</v>
      </c>
      <c r="AB428" s="55">
        <f t="shared" si="138"/>
        <v>0</v>
      </c>
    </row>
    <row r="429" spans="6:28" ht="60" customHeight="1" x14ac:dyDescent="0.35">
      <c r="F429" s="84">
        <f t="shared" si="146"/>
        <v>41207</v>
      </c>
      <c r="G429" s="37" t="s">
        <v>326</v>
      </c>
      <c r="H429" s="31">
        <v>3000000</v>
      </c>
      <c r="I429" s="24">
        <f>0.7*H429</f>
        <v>2100000</v>
      </c>
      <c r="J429" s="1"/>
      <c r="K429" s="1"/>
      <c r="L429" s="1">
        <f>0.3*H429</f>
        <v>900000</v>
      </c>
      <c r="M429" s="25"/>
      <c r="N429" s="31">
        <f t="shared" si="145"/>
        <v>3000000</v>
      </c>
      <c r="O429" s="24">
        <f>0.7*N429</f>
        <v>2100000</v>
      </c>
      <c r="P429" s="1"/>
      <c r="Q429" s="1"/>
      <c r="R429" s="1">
        <f>0.3*N429</f>
        <v>900000</v>
      </c>
      <c r="S429" s="25"/>
      <c r="T429" s="31">
        <f t="shared" si="144"/>
        <v>0</v>
      </c>
      <c r="U429" s="24">
        <f>0.7*T429</f>
        <v>0</v>
      </c>
      <c r="V429" s="1"/>
      <c r="W429" s="1"/>
      <c r="X429" s="1">
        <f>0.3*T429</f>
        <v>0</v>
      </c>
      <c r="Y429" s="25"/>
      <c r="AA429" s="65">
        <f t="shared" si="137"/>
        <v>0</v>
      </c>
      <c r="AB429" s="55">
        <f t="shared" si="138"/>
        <v>0</v>
      </c>
    </row>
    <row r="430" spans="6:28" ht="60" customHeight="1" x14ac:dyDescent="0.35">
      <c r="F430" s="84">
        <f t="shared" si="146"/>
        <v>41208</v>
      </c>
      <c r="G430" s="37" t="s">
        <v>327</v>
      </c>
      <c r="H430" s="31">
        <v>3000000</v>
      </c>
      <c r="I430" s="24">
        <f>0.7*H430</f>
        <v>2100000</v>
      </c>
      <c r="J430" s="1">
        <f>0.3*H430</f>
        <v>900000</v>
      </c>
      <c r="K430" s="1"/>
      <c r="L430" s="1"/>
      <c r="M430" s="25"/>
      <c r="N430" s="31">
        <f t="shared" si="145"/>
        <v>3000000</v>
      </c>
      <c r="O430" s="24">
        <f>0.7*N430</f>
        <v>2100000</v>
      </c>
      <c r="P430" s="1">
        <f>0.3*N430</f>
        <v>900000</v>
      </c>
      <c r="Q430" s="1"/>
      <c r="R430" s="1"/>
      <c r="S430" s="25"/>
      <c r="T430" s="31">
        <f t="shared" si="144"/>
        <v>0</v>
      </c>
      <c r="U430" s="24">
        <f>0.7*T430</f>
        <v>0</v>
      </c>
      <c r="V430" s="1">
        <f>0.3*T430</f>
        <v>0</v>
      </c>
      <c r="W430" s="1"/>
      <c r="X430" s="1"/>
      <c r="Y430" s="25"/>
      <c r="AA430" s="65">
        <f t="shared" si="137"/>
        <v>0</v>
      </c>
      <c r="AB430" s="55">
        <f t="shared" si="138"/>
        <v>0</v>
      </c>
    </row>
    <row r="431" spans="6:28" ht="60" customHeight="1" x14ac:dyDescent="0.35">
      <c r="F431" s="84">
        <f t="shared" si="146"/>
        <v>41209</v>
      </c>
      <c r="G431" s="37" t="s">
        <v>283</v>
      </c>
      <c r="H431" s="31">
        <v>3000000</v>
      </c>
      <c r="I431" s="24"/>
      <c r="J431" s="1">
        <f>H431</f>
        <v>3000000</v>
      </c>
      <c r="K431" s="1"/>
      <c r="L431" s="1"/>
      <c r="M431" s="25"/>
      <c r="N431" s="31">
        <v>0</v>
      </c>
      <c r="O431" s="24"/>
      <c r="P431" s="1">
        <f>N431</f>
        <v>0</v>
      </c>
      <c r="Q431" s="1"/>
      <c r="R431" s="1"/>
      <c r="S431" s="25"/>
      <c r="T431" s="31">
        <f t="shared" si="144"/>
        <v>3000000</v>
      </c>
      <c r="U431" s="24"/>
      <c r="V431" s="1">
        <f>T431</f>
        <v>3000000</v>
      </c>
      <c r="W431" s="1"/>
      <c r="X431" s="1"/>
      <c r="Y431" s="25"/>
      <c r="AA431" s="65">
        <f t="shared" si="137"/>
        <v>0</v>
      </c>
      <c r="AB431" s="55">
        <f t="shared" si="138"/>
        <v>0</v>
      </c>
    </row>
    <row r="432" spans="6:28" ht="60" customHeight="1" x14ac:dyDescent="0.35">
      <c r="F432" s="84">
        <f t="shared" si="146"/>
        <v>41210</v>
      </c>
      <c r="G432" s="37" t="s">
        <v>295</v>
      </c>
      <c r="H432" s="31">
        <v>3000000</v>
      </c>
      <c r="I432" s="24"/>
      <c r="J432" s="1">
        <f>H432</f>
        <v>3000000</v>
      </c>
      <c r="K432" s="1"/>
      <c r="L432" s="1"/>
      <c r="M432" s="25"/>
      <c r="N432" s="31">
        <f>H432</f>
        <v>3000000</v>
      </c>
      <c r="O432" s="24"/>
      <c r="P432" s="1">
        <f>N432</f>
        <v>3000000</v>
      </c>
      <c r="Q432" s="1"/>
      <c r="R432" s="1"/>
      <c r="S432" s="25"/>
      <c r="T432" s="31">
        <f t="shared" si="144"/>
        <v>0</v>
      </c>
      <c r="U432" s="24"/>
      <c r="V432" s="1">
        <f>T432</f>
        <v>0</v>
      </c>
      <c r="W432" s="1"/>
      <c r="X432" s="1"/>
      <c r="Y432" s="25"/>
      <c r="AA432" s="65">
        <f t="shared" si="137"/>
        <v>0</v>
      </c>
      <c r="AB432" s="55">
        <f t="shared" si="138"/>
        <v>0</v>
      </c>
    </row>
    <row r="433" spans="6:32" ht="60" customHeight="1" x14ac:dyDescent="0.35">
      <c r="F433" s="83"/>
      <c r="G433" s="38" t="s">
        <v>162</v>
      </c>
      <c r="H433" s="33">
        <f t="shared" ref="H433:M433" si="147">SUM(H422:H432)</f>
        <v>57740000</v>
      </c>
      <c r="I433" s="27">
        <f t="shared" si="147"/>
        <v>38618000</v>
      </c>
      <c r="J433" s="2">
        <f t="shared" si="147"/>
        <v>14022000</v>
      </c>
      <c r="K433" s="2">
        <f t="shared" si="147"/>
        <v>0</v>
      </c>
      <c r="L433" s="2">
        <f t="shared" si="147"/>
        <v>2100000</v>
      </c>
      <c r="M433" s="28">
        <f t="shared" si="147"/>
        <v>0</v>
      </c>
      <c r="N433" s="33">
        <f t="shared" ref="N433:S433" si="148">SUM(N422:N432)</f>
        <v>50740000</v>
      </c>
      <c r="O433" s="27">
        <f t="shared" si="148"/>
        <v>38818000</v>
      </c>
      <c r="P433" s="2">
        <f t="shared" si="148"/>
        <v>11022000</v>
      </c>
      <c r="Q433" s="2">
        <f t="shared" si="148"/>
        <v>0</v>
      </c>
      <c r="R433" s="2">
        <f t="shared" si="148"/>
        <v>900000</v>
      </c>
      <c r="S433" s="28">
        <f t="shared" si="148"/>
        <v>0</v>
      </c>
      <c r="T433" s="33">
        <f t="shared" ref="T433:Y433" si="149">SUM(T422:T432)</f>
        <v>7000000</v>
      </c>
      <c r="U433" s="27">
        <f t="shared" si="149"/>
        <v>2800000</v>
      </c>
      <c r="V433" s="2">
        <f t="shared" si="149"/>
        <v>3000000</v>
      </c>
      <c r="W433" s="2">
        <f t="shared" si="149"/>
        <v>0</v>
      </c>
      <c r="X433" s="2">
        <f t="shared" si="149"/>
        <v>1200000</v>
      </c>
      <c r="Y433" s="28">
        <f t="shared" si="149"/>
        <v>0</v>
      </c>
      <c r="AA433" s="65">
        <f t="shared" si="137"/>
        <v>0</v>
      </c>
      <c r="AB433" s="55">
        <f t="shared" si="138"/>
        <v>0</v>
      </c>
      <c r="AC433" s="67"/>
    </row>
    <row r="434" spans="6:32" ht="60" customHeight="1" x14ac:dyDescent="0.35">
      <c r="F434" s="84">
        <v>41300</v>
      </c>
      <c r="G434" s="36" t="s">
        <v>163</v>
      </c>
      <c r="H434" s="33"/>
      <c r="I434" s="27"/>
      <c r="J434" s="2"/>
      <c r="K434" s="2"/>
      <c r="L434" s="2"/>
      <c r="M434" s="28"/>
      <c r="N434" s="33"/>
      <c r="O434" s="27"/>
      <c r="P434" s="2"/>
      <c r="Q434" s="2"/>
      <c r="R434" s="2"/>
      <c r="S434" s="28"/>
      <c r="T434" s="33"/>
      <c r="U434" s="27"/>
      <c r="V434" s="2"/>
      <c r="W434" s="2"/>
      <c r="X434" s="2"/>
      <c r="Y434" s="28"/>
      <c r="AA434" s="65">
        <f t="shared" si="137"/>
        <v>0</v>
      </c>
      <c r="AB434" s="55">
        <f t="shared" si="138"/>
        <v>0</v>
      </c>
    </row>
    <row r="435" spans="6:32" ht="60" customHeight="1" x14ac:dyDescent="0.35">
      <c r="F435" s="84"/>
      <c r="G435" s="38" t="s">
        <v>407</v>
      </c>
      <c r="H435" s="33"/>
      <c r="I435" s="27"/>
      <c r="J435" s="2"/>
      <c r="K435" s="2"/>
      <c r="L435" s="2"/>
      <c r="M435" s="28"/>
      <c r="N435" s="33"/>
      <c r="O435" s="27"/>
      <c r="P435" s="2"/>
      <c r="Q435" s="2"/>
      <c r="R435" s="2"/>
      <c r="S435" s="28"/>
      <c r="T435" s="33"/>
      <c r="U435" s="27"/>
      <c r="V435" s="2"/>
      <c r="W435" s="2"/>
      <c r="X435" s="2"/>
      <c r="Y435" s="28"/>
      <c r="AA435" s="65">
        <f t="shared" si="137"/>
        <v>0</v>
      </c>
      <c r="AB435" s="55">
        <f t="shared" si="138"/>
        <v>0</v>
      </c>
    </row>
    <row r="436" spans="6:32" ht="60" customHeight="1" x14ac:dyDescent="0.35">
      <c r="F436" s="84">
        <f>F434+1</f>
        <v>41301</v>
      </c>
      <c r="G436" s="37" t="s">
        <v>246</v>
      </c>
      <c r="H436" s="31">
        <v>580000</v>
      </c>
      <c r="I436" s="24"/>
      <c r="J436" s="1"/>
      <c r="K436" s="1"/>
      <c r="L436" s="1">
        <f>H436</f>
        <v>580000</v>
      </c>
      <c r="M436" s="25"/>
      <c r="N436" s="31">
        <f>H436</f>
        <v>580000</v>
      </c>
      <c r="O436" s="24"/>
      <c r="P436" s="1"/>
      <c r="Q436" s="1"/>
      <c r="R436" s="1">
        <f>N436</f>
        <v>580000</v>
      </c>
      <c r="S436" s="25"/>
      <c r="T436" s="31">
        <f>H436-N436</f>
        <v>0</v>
      </c>
      <c r="U436" s="24"/>
      <c r="V436" s="1"/>
      <c r="W436" s="1"/>
      <c r="X436" s="1">
        <f>T436</f>
        <v>0</v>
      </c>
      <c r="Y436" s="25"/>
      <c r="AA436" s="65">
        <f t="shared" si="137"/>
        <v>0</v>
      </c>
      <c r="AB436" s="55">
        <f t="shared" si="138"/>
        <v>0</v>
      </c>
    </row>
    <row r="437" spans="6:32" ht="60" customHeight="1" x14ac:dyDescent="0.35">
      <c r="F437" s="84"/>
      <c r="G437" s="38" t="s">
        <v>517</v>
      </c>
      <c r="H437" s="33"/>
      <c r="I437" s="27"/>
      <c r="J437" s="2"/>
      <c r="K437" s="2"/>
      <c r="L437" s="2"/>
      <c r="M437" s="28"/>
      <c r="N437" s="31">
        <f>H437</f>
        <v>0</v>
      </c>
      <c r="O437" s="27"/>
      <c r="P437" s="2"/>
      <c r="Q437" s="2"/>
      <c r="R437" s="2"/>
      <c r="S437" s="28"/>
      <c r="T437" s="31">
        <f t="shared" ref="T437:T442" si="150">H437-N437</f>
        <v>0</v>
      </c>
      <c r="U437" s="27"/>
      <c r="V437" s="2"/>
      <c r="W437" s="2"/>
      <c r="X437" s="2"/>
      <c r="Y437" s="28"/>
      <c r="AA437" s="65">
        <f t="shared" si="137"/>
        <v>0</v>
      </c>
      <c r="AB437" s="55">
        <f t="shared" si="138"/>
        <v>0</v>
      </c>
    </row>
    <row r="438" spans="6:32" ht="60" customHeight="1" x14ac:dyDescent="0.35">
      <c r="F438" s="84">
        <f>F436+1</f>
        <v>41302</v>
      </c>
      <c r="G438" s="37" t="s">
        <v>245</v>
      </c>
      <c r="H438" s="31">
        <v>10000</v>
      </c>
      <c r="I438" s="24"/>
      <c r="J438" s="1"/>
      <c r="K438" s="1"/>
      <c r="L438" s="1">
        <f>H438</f>
        <v>10000</v>
      </c>
      <c r="M438" s="25"/>
      <c r="N438" s="31">
        <f>H438</f>
        <v>10000</v>
      </c>
      <c r="O438" s="24"/>
      <c r="P438" s="1"/>
      <c r="Q438" s="1"/>
      <c r="R438" s="1">
        <f>N438</f>
        <v>10000</v>
      </c>
      <c r="S438" s="25"/>
      <c r="T438" s="31">
        <f t="shared" si="150"/>
        <v>0</v>
      </c>
      <c r="U438" s="24"/>
      <c r="V438" s="1"/>
      <c r="W438" s="1"/>
      <c r="X438" s="1">
        <f>T438</f>
        <v>0</v>
      </c>
      <c r="Y438" s="25"/>
      <c r="AA438" s="65">
        <f t="shared" si="137"/>
        <v>0</v>
      </c>
      <c r="AB438" s="55">
        <f t="shared" si="138"/>
        <v>0</v>
      </c>
    </row>
    <row r="439" spans="6:32" ht="60" customHeight="1" x14ac:dyDescent="0.35">
      <c r="F439" s="84">
        <f>F438+1</f>
        <v>41303</v>
      </c>
      <c r="G439" s="37" t="s">
        <v>247</v>
      </c>
      <c r="H439" s="31">
        <v>60000</v>
      </c>
      <c r="I439" s="24"/>
      <c r="J439" s="1"/>
      <c r="K439" s="1"/>
      <c r="L439" s="1">
        <f>H439</f>
        <v>60000</v>
      </c>
      <c r="M439" s="25"/>
      <c r="N439" s="31">
        <v>0</v>
      </c>
      <c r="O439" s="24"/>
      <c r="P439" s="1"/>
      <c r="Q439" s="1"/>
      <c r="R439" s="1">
        <f>N439</f>
        <v>0</v>
      </c>
      <c r="S439" s="25"/>
      <c r="T439" s="31">
        <f t="shared" si="150"/>
        <v>60000</v>
      </c>
      <c r="U439" s="24"/>
      <c r="V439" s="1"/>
      <c r="W439" s="1"/>
      <c r="X439" s="1">
        <f>T439</f>
        <v>60000</v>
      </c>
      <c r="Y439" s="25"/>
      <c r="AA439" s="65">
        <f t="shared" si="137"/>
        <v>0</v>
      </c>
      <c r="AB439" s="55">
        <f t="shared" si="138"/>
        <v>0</v>
      </c>
    </row>
    <row r="440" spans="6:32" ht="60" customHeight="1" x14ac:dyDescent="0.35">
      <c r="F440" s="84">
        <f>F439+1</f>
        <v>41304</v>
      </c>
      <c r="G440" s="37" t="s">
        <v>363</v>
      </c>
      <c r="H440" s="31">
        <v>220000</v>
      </c>
      <c r="I440" s="24"/>
      <c r="J440" s="1"/>
      <c r="K440" s="1"/>
      <c r="L440" s="1">
        <f>H440</f>
        <v>220000</v>
      </c>
      <c r="M440" s="25"/>
      <c r="N440" s="31">
        <v>0</v>
      </c>
      <c r="O440" s="24"/>
      <c r="P440" s="1"/>
      <c r="Q440" s="1"/>
      <c r="R440" s="1">
        <f>N440</f>
        <v>0</v>
      </c>
      <c r="S440" s="25"/>
      <c r="T440" s="31">
        <f t="shared" si="150"/>
        <v>220000</v>
      </c>
      <c r="U440" s="24"/>
      <c r="V440" s="1"/>
      <c r="W440" s="1"/>
      <c r="X440" s="1">
        <f>T440</f>
        <v>220000</v>
      </c>
      <c r="Y440" s="25"/>
      <c r="AA440" s="65">
        <f t="shared" si="137"/>
        <v>0</v>
      </c>
      <c r="AB440" s="55">
        <f t="shared" si="138"/>
        <v>0</v>
      </c>
    </row>
    <row r="441" spans="6:32" ht="60" customHeight="1" x14ac:dyDescent="0.35">
      <c r="F441" s="84">
        <f>F440+1</f>
        <v>41305</v>
      </c>
      <c r="G441" s="37" t="s">
        <v>415</v>
      </c>
      <c r="H441" s="31">
        <v>529000</v>
      </c>
      <c r="I441" s="24"/>
      <c r="J441" s="1"/>
      <c r="K441" s="1"/>
      <c r="L441" s="1">
        <f>H441</f>
        <v>529000</v>
      </c>
      <c r="M441" s="25"/>
      <c r="N441" s="31">
        <v>0</v>
      </c>
      <c r="O441" s="24"/>
      <c r="P441" s="1"/>
      <c r="Q441" s="1"/>
      <c r="R441" s="1">
        <f>N441</f>
        <v>0</v>
      </c>
      <c r="S441" s="25"/>
      <c r="T441" s="31">
        <f t="shared" si="150"/>
        <v>529000</v>
      </c>
      <c r="U441" s="24"/>
      <c r="V441" s="1"/>
      <c r="W441" s="1"/>
      <c r="X441" s="1">
        <f>T441</f>
        <v>529000</v>
      </c>
      <c r="Y441" s="25"/>
      <c r="AA441" s="65">
        <f t="shared" si="137"/>
        <v>0</v>
      </c>
      <c r="AB441" s="55">
        <f t="shared" si="138"/>
        <v>0</v>
      </c>
    </row>
    <row r="442" spans="6:32" ht="60" customHeight="1" x14ac:dyDescent="0.35">
      <c r="F442" s="84">
        <f>F441+1</f>
        <v>41306</v>
      </c>
      <c r="G442" s="37" t="s">
        <v>276</v>
      </c>
      <c r="H442" s="31">
        <v>2000000</v>
      </c>
      <c r="I442" s="24"/>
      <c r="J442" s="1"/>
      <c r="K442" s="1"/>
      <c r="L442" s="1">
        <f>H442</f>
        <v>2000000</v>
      </c>
      <c r="M442" s="25"/>
      <c r="N442" s="31">
        <v>0</v>
      </c>
      <c r="O442" s="24"/>
      <c r="P442" s="1"/>
      <c r="Q442" s="1"/>
      <c r="R442" s="1">
        <f>N442</f>
        <v>0</v>
      </c>
      <c r="S442" s="25"/>
      <c r="T442" s="31">
        <f t="shared" si="150"/>
        <v>2000000</v>
      </c>
      <c r="U442" s="24"/>
      <c r="V442" s="1"/>
      <c r="W442" s="1"/>
      <c r="X442" s="1">
        <f>T442</f>
        <v>2000000</v>
      </c>
      <c r="Y442" s="25"/>
      <c r="AA442" s="65">
        <f t="shared" si="137"/>
        <v>0</v>
      </c>
      <c r="AB442" s="55">
        <f t="shared" si="138"/>
        <v>0</v>
      </c>
    </row>
    <row r="443" spans="6:32" ht="60" customHeight="1" x14ac:dyDescent="0.35">
      <c r="F443" s="83"/>
      <c r="G443" s="38" t="s">
        <v>164</v>
      </c>
      <c r="H443" s="33">
        <f t="shared" ref="H443:M443" si="151">SUM(H436:H442)</f>
        <v>3399000</v>
      </c>
      <c r="I443" s="27">
        <f t="shared" si="151"/>
        <v>0</v>
      </c>
      <c r="J443" s="2">
        <f t="shared" si="151"/>
        <v>0</v>
      </c>
      <c r="K443" s="2">
        <f t="shared" si="151"/>
        <v>0</v>
      </c>
      <c r="L443" s="2">
        <f t="shared" si="151"/>
        <v>3399000</v>
      </c>
      <c r="M443" s="28">
        <f t="shared" si="151"/>
        <v>0</v>
      </c>
      <c r="N443" s="33">
        <f t="shared" ref="N443:S443" si="152">SUM(N436:N442)</f>
        <v>590000</v>
      </c>
      <c r="O443" s="27">
        <f t="shared" si="152"/>
        <v>0</v>
      </c>
      <c r="P443" s="2">
        <f t="shared" si="152"/>
        <v>0</v>
      </c>
      <c r="Q443" s="2">
        <f t="shared" si="152"/>
        <v>0</v>
      </c>
      <c r="R443" s="2">
        <f t="shared" si="152"/>
        <v>590000</v>
      </c>
      <c r="S443" s="28">
        <f t="shared" si="152"/>
        <v>0</v>
      </c>
      <c r="T443" s="33">
        <f t="shared" ref="T443:Y443" si="153">SUM(T436:T442)</f>
        <v>2809000</v>
      </c>
      <c r="U443" s="27">
        <f t="shared" si="153"/>
        <v>0</v>
      </c>
      <c r="V443" s="2">
        <f t="shared" si="153"/>
        <v>0</v>
      </c>
      <c r="W443" s="2">
        <f t="shared" si="153"/>
        <v>0</v>
      </c>
      <c r="X443" s="2">
        <f t="shared" si="153"/>
        <v>2809000</v>
      </c>
      <c r="Y443" s="28">
        <f t="shared" si="153"/>
        <v>0</v>
      </c>
      <c r="AA443" s="65">
        <f t="shared" si="137"/>
        <v>0</v>
      </c>
      <c r="AB443" s="55">
        <f t="shared" si="138"/>
        <v>0</v>
      </c>
    </row>
    <row r="444" spans="6:32" ht="60" customHeight="1" x14ac:dyDescent="0.35">
      <c r="F444" s="83"/>
      <c r="G444" s="38" t="s">
        <v>165</v>
      </c>
      <c r="H444" s="33">
        <f t="shared" ref="H444:Y444" si="154">H443+H433+H420+H416+H405+H382+H261+H248+H211</f>
        <v>339823900</v>
      </c>
      <c r="I444" s="27">
        <f t="shared" si="154"/>
        <v>50548000</v>
      </c>
      <c r="J444" s="2">
        <f t="shared" si="154"/>
        <v>48680000</v>
      </c>
      <c r="K444" s="2">
        <f t="shared" si="154"/>
        <v>84426000</v>
      </c>
      <c r="L444" s="2">
        <f t="shared" si="154"/>
        <v>151169900</v>
      </c>
      <c r="M444" s="28">
        <f t="shared" si="154"/>
        <v>0</v>
      </c>
      <c r="N444" s="33">
        <f t="shared" si="154"/>
        <v>198188900</v>
      </c>
      <c r="O444" s="27">
        <f t="shared" si="154"/>
        <v>51791000</v>
      </c>
      <c r="P444" s="2">
        <f t="shared" si="154"/>
        <v>20672000</v>
      </c>
      <c r="Q444" s="2">
        <f t="shared" si="154"/>
        <v>26353000</v>
      </c>
      <c r="R444" s="2">
        <f t="shared" si="154"/>
        <v>99372900</v>
      </c>
      <c r="S444" s="28">
        <f t="shared" si="154"/>
        <v>135000</v>
      </c>
      <c r="T444" s="33">
        <f t="shared" si="154"/>
        <v>141635000</v>
      </c>
      <c r="U444" s="27">
        <f t="shared" si="154"/>
        <v>2920000</v>
      </c>
      <c r="V444" s="2">
        <f t="shared" si="154"/>
        <v>24708000</v>
      </c>
      <c r="W444" s="2">
        <f t="shared" si="154"/>
        <v>59723000</v>
      </c>
      <c r="X444" s="2">
        <f t="shared" si="154"/>
        <v>54284000</v>
      </c>
      <c r="Y444" s="28">
        <f t="shared" si="154"/>
        <v>0</v>
      </c>
      <c r="AA444" s="65">
        <f t="shared" si="137"/>
        <v>0</v>
      </c>
      <c r="AB444" s="55">
        <f t="shared" si="138"/>
        <v>0</v>
      </c>
      <c r="AC444" s="67"/>
      <c r="AD444" s="67"/>
      <c r="AE444" s="67"/>
      <c r="AF444" s="67"/>
    </row>
    <row r="445" spans="6:32" ht="60" customHeight="1" x14ac:dyDescent="0.35">
      <c r="F445" s="84"/>
      <c r="G445" s="36" t="s">
        <v>166</v>
      </c>
      <c r="H445" s="31"/>
      <c r="I445" s="24"/>
      <c r="J445" s="1"/>
      <c r="K445" s="1"/>
      <c r="L445" s="1"/>
      <c r="M445" s="25"/>
      <c r="N445" s="31"/>
      <c r="O445" s="24"/>
      <c r="P445" s="1"/>
      <c r="Q445" s="1"/>
      <c r="R445" s="1"/>
      <c r="S445" s="25"/>
      <c r="T445" s="31"/>
      <c r="U445" s="24"/>
      <c r="V445" s="1"/>
      <c r="W445" s="1"/>
      <c r="X445" s="1"/>
      <c r="Y445" s="25"/>
      <c r="AA445" s="65">
        <f t="shared" si="137"/>
        <v>0</v>
      </c>
      <c r="AB445" s="55">
        <f t="shared" si="138"/>
        <v>0</v>
      </c>
    </row>
    <row r="446" spans="6:32" ht="60" customHeight="1" x14ac:dyDescent="0.35">
      <c r="F446" s="84">
        <v>50100</v>
      </c>
      <c r="G446" s="36" t="s">
        <v>167</v>
      </c>
      <c r="H446" s="31"/>
      <c r="I446" s="24"/>
      <c r="J446" s="1"/>
      <c r="K446" s="1"/>
      <c r="L446" s="1"/>
      <c r="M446" s="25"/>
      <c r="N446" s="31"/>
      <c r="O446" s="24"/>
      <c r="P446" s="1"/>
      <c r="Q446" s="1"/>
      <c r="R446" s="1"/>
      <c r="S446" s="25"/>
      <c r="T446" s="31"/>
      <c r="U446" s="24"/>
      <c r="V446" s="1"/>
      <c r="W446" s="1"/>
      <c r="X446" s="1"/>
      <c r="Y446" s="25"/>
      <c r="AA446" s="65">
        <f t="shared" si="137"/>
        <v>0</v>
      </c>
      <c r="AB446" s="55">
        <f t="shared" si="138"/>
        <v>0</v>
      </c>
    </row>
    <row r="447" spans="6:32" ht="60" customHeight="1" x14ac:dyDescent="0.35">
      <c r="F447" s="84">
        <f t="shared" ref="F447:F452" si="155">+F446+1</f>
        <v>50101</v>
      </c>
      <c r="G447" s="37" t="s">
        <v>168</v>
      </c>
      <c r="H447" s="31">
        <v>2500000</v>
      </c>
      <c r="I447" s="24"/>
      <c r="J447" s="1"/>
      <c r="K447" s="1"/>
      <c r="L447" s="1">
        <f t="shared" ref="L447:L452" si="156">+H447</f>
        <v>2500000</v>
      </c>
      <c r="M447" s="25">
        <f>+H447-L447</f>
        <v>0</v>
      </c>
      <c r="N447" s="31">
        <v>500000</v>
      </c>
      <c r="O447" s="24"/>
      <c r="P447" s="1"/>
      <c r="Q447" s="1"/>
      <c r="R447" s="1">
        <f t="shared" ref="R447:R452" si="157">+N447</f>
        <v>500000</v>
      </c>
      <c r="S447" s="25">
        <f>+N447-R447</f>
        <v>0</v>
      </c>
      <c r="T447" s="31">
        <f t="shared" ref="T447:T452" si="158">H447-N447</f>
        <v>2000000</v>
      </c>
      <c r="U447" s="24"/>
      <c r="V447" s="1"/>
      <c r="W447" s="1"/>
      <c r="X447" s="1">
        <f>T447</f>
        <v>2000000</v>
      </c>
      <c r="Y447" s="25"/>
      <c r="AA447" s="65">
        <f t="shared" si="137"/>
        <v>0</v>
      </c>
      <c r="AB447" s="55">
        <f t="shared" si="138"/>
        <v>0</v>
      </c>
    </row>
    <row r="448" spans="6:32" ht="60" customHeight="1" x14ac:dyDescent="0.35">
      <c r="F448" s="84">
        <f t="shared" si="155"/>
        <v>50102</v>
      </c>
      <c r="G448" s="37" t="s">
        <v>169</v>
      </c>
      <c r="H448" s="31">
        <v>100000</v>
      </c>
      <c r="I448" s="24"/>
      <c r="J448" s="1"/>
      <c r="K448" s="1"/>
      <c r="L448" s="1">
        <f t="shared" si="156"/>
        <v>100000</v>
      </c>
      <c r="M448" s="25"/>
      <c r="N448" s="31">
        <f>H448</f>
        <v>100000</v>
      </c>
      <c r="O448" s="24"/>
      <c r="P448" s="1"/>
      <c r="Q448" s="1"/>
      <c r="R448" s="1">
        <f t="shared" si="157"/>
        <v>100000</v>
      </c>
      <c r="S448" s="25"/>
      <c r="T448" s="31">
        <f t="shared" si="158"/>
        <v>0</v>
      </c>
      <c r="U448" s="24"/>
      <c r="V448" s="1"/>
      <c r="W448" s="1"/>
      <c r="X448" s="1">
        <f>+T448</f>
        <v>0</v>
      </c>
      <c r="Y448" s="25"/>
      <c r="AA448" s="65">
        <f t="shared" si="137"/>
        <v>0</v>
      </c>
      <c r="AB448" s="55">
        <f t="shared" si="138"/>
        <v>0</v>
      </c>
    </row>
    <row r="449" spans="6:28" ht="60" customHeight="1" x14ac:dyDescent="0.35">
      <c r="F449" s="84">
        <f t="shared" si="155"/>
        <v>50103</v>
      </c>
      <c r="G449" s="37" t="s">
        <v>170</v>
      </c>
      <c r="H449" s="31">
        <v>1000000</v>
      </c>
      <c r="I449" s="24"/>
      <c r="J449" s="1"/>
      <c r="K449" s="1"/>
      <c r="L449" s="1">
        <f t="shared" si="156"/>
        <v>1000000</v>
      </c>
      <c r="M449" s="25"/>
      <c r="N449" s="31">
        <v>0</v>
      </c>
      <c r="O449" s="24"/>
      <c r="P449" s="1"/>
      <c r="Q449" s="1"/>
      <c r="R449" s="1">
        <f t="shared" si="157"/>
        <v>0</v>
      </c>
      <c r="S449" s="25"/>
      <c r="T449" s="31">
        <f t="shared" si="158"/>
        <v>1000000</v>
      </c>
      <c r="U449" s="24"/>
      <c r="V449" s="1"/>
      <c r="W449" s="1"/>
      <c r="X449" s="1">
        <f>T449</f>
        <v>1000000</v>
      </c>
      <c r="Y449" s="25"/>
      <c r="AA449" s="65">
        <f t="shared" si="137"/>
        <v>0</v>
      </c>
      <c r="AB449" s="55">
        <f t="shared" si="138"/>
        <v>0</v>
      </c>
    </row>
    <row r="450" spans="6:28" ht="60" customHeight="1" x14ac:dyDescent="0.35">
      <c r="F450" s="84">
        <f t="shared" si="155"/>
        <v>50104</v>
      </c>
      <c r="G450" s="37" t="s">
        <v>171</v>
      </c>
      <c r="H450" s="31">
        <v>2000000</v>
      </c>
      <c r="I450" s="24"/>
      <c r="J450" s="1"/>
      <c r="K450" s="1"/>
      <c r="L450" s="1">
        <f t="shared" si="156"/>
        <v>2000000</v>
      </c>
      <c r="M450" s="25"/>
      <c r="N450" s="31">
        <v>0</v>
      </c>
      <c r="O450" s="24"/>
      <c r="P450" s="1"/>
      <c r="Q450" s="1"/>
      <c r="R450" s="1">
        <f t="shared" si="157"/>
        <v>0</v>
      </c>
      <c r="S450" s="25"/>
      <c r="T450" s="31">
        <f t="shared" si="158"/>
        <v>2000000</v>
      </c>
      <c r="U450" s="24"/>
      <c r="V450" s="1"/>
      <c r="W450" s="1"/>
      <c r="X450" s="1">
        <f>T450</f>
        <v>2000000</v>
      </c>
      <c r="Y450" s="25"/>
      <c r="AA450" s="65">
        <f t="shared" si="137"/>
        <v>0</v>
      </c>
      <c r="AB450" s="55">
        <f t="shared" si="138"/>
        <v>0</v>
      </c>
    </row>
    <row r="451" spans="6:28" ht="60" customHeight="1" x14ac:dyDescent="0.35">
      <c r="F451" s="84">
        <f t="shared" si="155"/>
        <v>50105</v>
      </c>
      <c r="G451" s="37" t="s">
        <v>172</v>
      </c>
      <c r="H451" s="31">
        <f>1500000+350000</f>
        <v>1850000</v>
      </c>
      <c r="I451" s="24"/>
      <c r="J451" s="1"/>
      <c r="K451" s="1"/>
      <c r="L451" s="1">
        <f t="shared" si="156"/>
        <v>1850000</v>
      </c>
      <c r="M451" s="25"/>
      <c r="N451" s="31">
        <f>H451</f>
        <v>1850000</v>
      </c>
      <c r="O451" s="24"/>
      <c r="P451" s="1"/>
      <c r="Q451" s="1"/>
      <c r="R451" s="1">
        <f t="shared" si="157"/>
        <v>1850000</v>
      </c>
      <c r="S451" s="25"/>
      <c r="T451" s="31">
        <f t="shared" si="158"/>
        <v>0</v>
      </c>
      <c r="U451" s="24"/>
      <c r="V451" s="1"/>
      <c r="W451" s="1"/>
      <c r="X451" s="1"/>
      <c r="Y451" s="25">
        <f>+T451</f>
        <v>0</v>
      </c>
      <c r="AA451" s="65">
        <f t="shared" si="137"/>
        <v>0</v>
      </c>
      <c r="AB451" s="55">
        <f t="shared" si="138"/>
        <v>0</v>
      </c>
    </row>
    <row r="452" spans="6:28" ht="60" customHeight="1" x14ac:dyDescent="0.35">
      <c r="F452" s="84">
        <f t="shared" si="155"/>
        <v>50106</v>
      </c>
      <c r="G452" s="37" t="s">
        <v>266</v>
      </c>
      <c r="H452" s="31">
        <v>1000000</v>
      </c>
      <c r="I452" s="24"/>
      <c r="J452" s="1"/>
      <c r="K452" s="1"/>
      <c r="L452" s="1">
        <f t="shared" si="156"/>
        <v>1000000</v>
      </c>
      <c r="M452" s="25"/>
      <c r="N452" s="31">
        <v>0</v>
      </c>
      <c r="O452" s="24"/>
      <c r="P452" s="1"/>
      <c r="Q452" s="1"/>
      <c r="R452" s="1">
        <f t="shared" si="157"/>
        <v>0</v>
      </c>
      <c r="S452" s="25"/>
      <c r="T452" s="31">
        <f t="shared" si="158"/>
        <v>1000000</v>
      </c>
      <c r="U452" s="24"/>
      <c r="V452" s="1"/>
      <c r="W452" s="1"/>
      <c r="X452" s="1">
        <f>+T452</f>
        <v>1000000</v>
      </c>
      <c r="Y452" s="25"/>
      <c r="AA452" s="65">
        <f t="shared" si="137"/>
        <v>0</v>
      </c>
      <c r="AB452" s="55">
        <f t="shared" si="138"/>
        <v>0</v>
      </c>
    </row>
    <row r="453" spans="6:28" ht="60" customHeight="1" x14ac:dyDescent="0.35">
      <c r="F453" s="83"/>
      <c r="G453" s="38" t="s">
        <v>173</v>
      </c>
      <c r="H453" s="33">
        <f t="shared" ref="H453:M453" si="159">SUM(H447:H452)</f>
        <v>8450000</v>
      </c>
      <c r="I453" s="27">
        <f t="shared" si="159"/>
        <v>0</v>
      </c>
      <c r="J453" s="2">
        <f t="shared" si="159"/>
        <v>0</v>
      </c>
      <c r="K453" s="2">
        <f t="shared" si="159"/>
        <v>0</v>
      </c>
      <c r="L453" s="2">
        <f t="shared" si="159"/>
        <v>8450000</v>
      </c>
      <c r="M453" s="28">
        <f t="shared" si="159"/>
        <v>0</v>
      </c>
      <c r="N453" s="33">
        <f t="shared" ref="N453:S453" si="160">SUM(N447:N452)</f>
        <v>2450000</v>
      </c>
      <c r="O453" s="27">
        <f t="shared" si="160"/>
        <v>0</v>
      </c>
      <c r="P453" s="2">
        <f t="shared" si="160"/>
        <v>0</v>
      </c>
      <c r="Q453" s="2">
        <f t="shared" si="160"/>
        <v>0</v>
      </c>
      <c r="R453" s="2">
        <f t="shared" si="160"/>
        <v>2450000</v>
      </c>
      <c r="S453" s="28">
        <f t="shared" si="160"/>
        <v>0</v>
      </c>
      <c r="T453" s="33">
        <f t="shared" ref="T453:Y453" si="161">SUM(T447:T452)</f>
        <v>6000000</v>
      </c>
      <c r="U453" s="27">
        <f t="shared" si="161"/>
        <v>0</v>
      </c>
      <c r="V453" s="2">
        <f t="shared" si="161"/>
        <v>0</v>
      </c>
      <c r="W453" s="2">
        <f t="shared" si="161"/>
        <v>0</v>
      </c>
      <c r="X453" s="2">
        <f t="shared" si="161"/>
        <v>6000000</v>
      </c>
      <c r="Y453" s="28">
        <f t="shared" si="161"/>
        <v>0</v>
      </c>
      <c r="AA453" s="65">
        <f t="shared" si="137"/>
        <v>0</v>
      </c>
      <c r="AB453" s="55">
        <f t="shared" si="138"/>
        <v>0</v>
      </c>
    </row>
    <row r="454" spans="6:28" ht="60" customHeight="1" x14ac:dyDescent="0.35">
      <c r="F454" s="84">
        <v>50200</v>
      </c>
      <c r="G454" s="36" t="s">
        <v>174</v>
      </c>
      <c r="H454" s="31"/>
      <c r="I454" s="24"/>
      <c r="J454" s="1"/>
      <c r="K454" s="1"/>
      <c r="L454" s="1"/>
      <c r="M454" s="25"/>
      <c r="N454" s="31"/>
      <c r="O454" s="24"/>
      <c r="P454" s="1"/>
      <c r="Q454" s="1"/>
      <c r="R454" s="1"/>
      <c r="S454" s="25"/>
      <c r="T454" s="31"/>
      <c r="U454" s="24"/>
      <c r="V454" s="1"/>
      <c r="W454" s="1"/>
      <c r="X454" s="1"/>
      <c r="Y454" s="25"/>
      <c r="AA454" s="65">
        <f t="shared" si="137"/>
        <v>0</v>
      </c>
      <c r="AB454" s="55">
        <f t="shared" si="138"/>
        <v>0</v>
      </c>
    </row>
    <row r="455" spans="6:28" ht="60" customHeight="1" x14ac:dyDescent="0.35">
      <c r="F455" s="84">
        <f>+F454+1</f>
        <v>50201</v>
      </c>
      <c r="G455" s="37" t="s">
        <v>175</v>
      </c>
      <c r="H455" s="31">
        <v>3000000</v>
      </c>
      <c r="I455" s="24"/>
      <c r="J455" s="1"/>
      <c r="K455" s="1"/>
      <c r="L455" s="1">
        <f t="shared" ref="L455:L464" si="162">+H455</f>
        <v>3000000</v>
      </c>
      <c r="M455" s="25"/>
      <c r="N455" s="31">
        <v>2500000</v>
      </c>
      <c r="O455" s="24"/>
      <c r="P455" s="1"/>
      <c r="Q455" s="1"/>
      <c r="R455" s="1">
        <f t="shared" ref="R455:R464" si="163">+N455</f>
        <v>2500000</v>
      </c>
      <c r="S455" s="25"/>
      <c r="T455" s="31">
        <f>H455-N455</f>
        <v>500000</v>
      </c>
      <c r="U455" s="24"/>
      <c r="V455" s="1"/>
      <c r="W455" s="1"/>
      <c r="X455" s="1">
        <f>T455</f>
        <v>500000</v>
      </c>
      <c r="Y455" s="25"/>
      <c r="AA455" s="65">
        <f t="shared" si="137"/>
        <v>0</v>
      </c>
      <c r="AB455" s="55">
        <f t="shared" si="138"/>
        <v>0</v>
      </c>
    </row>
    <row r="456" spans="6:28" ht="60" customHeight="1" x14ac:dyDescent="0.35">
      <c r="F456" s="84">
        <f t="shared" ref="F456:F464" si="164">+F455+1</f>
        <v>50202</v>
      </c>
      <c r="G456" s="37" t="s">
        <v>176</v>
      </c>
      <c r="H456" s="31">
        <f>600000+150000</f>
        <v>750000</v>
      </c>
      <c r="I456" s="24"/>
      <c r="J456" s="1"/>
      <c r="K456" s="1"/>
      <c r="L456" s="1">
        <f t="shared" si="162"/>
        <v>750000</v>
      </c>
      <c r="M456" s="25"/>
      <c r="N456" s="31">
        <v>500000</v>
      </c>
      <c r="O456" s="24"/>
      <c r="P456" s="1"/>
      <c r="Q456" s="1"/>
      <c r="R456" s="1">
        <f t="shared" si="163"/>
        <v>500000</v>
      </c>
      <c r="S456" s="25"/>
      <c r="T456" s="31">
        <f t="shared" ref="T456:T464" si="165">H456-N456</f>
        <v>250000</v>
      </c>
      <c r="U456" s="24"/>
      <c r="V456" s="1"/>
      <c r="W456" s="1"/>
      <c r="X456" s="1">
        <f>+T456</f>
        <v>250000</v>
      </c>
      <c r="Y456" s="25"/>
      <c r="AA456" s="65">
        <f t="shared" si="137"/>
        <v>0</v>
      </c>
      <c r="AB456" s="55">
        <f t="shared" si="138"/>
        <v>0</v>
      </c>
    </row>
    <row r="457" spans="6:28" ht="60" customHeight="1" x14ac:dyDescent="0.35">
      <c r="F457" s="84">
        <f t="shared" si="164"/>
        <v>50203</v>
      </c>
      <c r="G457" s="37" t="s">
        <v>302</v>
      </c>
      <c r="H457" s="31">
        <f>600000+1000000+1500000+150000</f>
        <v>3250000</v>
      </c>
      <c r="I457" s="24"/>
      <c r="J457" s="1"/>
      <c r="K457" s="1"/>
      <c r="L457" s="1">
        <f t="shared" si="162"/>
        <v>3250000</v>
      </c>
      <c r="M457" s="25"/>
      <c r="N457" s="31">
        <v>0</v>
      </c>
      <c r="O457" s="24"/>
      <c r="P457" s="1"/>
      <c r="Q457" s="1"/>
      <c r="R457" s="1">
        <f t="shared" si="163"/>
        <v>0</v>
      </c>
      <c r="S457" s="25"/>
      <c r="T457" s="31">
        <f t="shared" si="165"/>
        <v>3250000</v>
      </c>
      <c r="U457" s="24"/>
      <c r="V457" s="1"/>
      <c r="W457" s="1"/>
      <c r="X457" s="1">
        <f>T457</f>
        <v>3250000</v>
      </c>
      <c r="Y457" s="25"/>
      <c r="AA457" s="65">
        <f t="shared" si="137"/>
        <v>0</v>
      </c>
      <c r="AB457" s="55">
        <f t="shared" si="138"/>
        <v>0</v>
      </c>
    </row>
    <row r="458" spans="6:28" ht="60" customHeight="1" x14ac:dyDescent="0.35">
      <c r="F458" s="84">
        <f t="shared" si="164"/>
        <v>50204</v>
      </c>
      <c r="G458" s="37" t="s">
        <v>177</v>
      </c>
      <c r="H458" s="31">
        <f>2000000+800000+2500000</f>
        <v>5300000</v>
      </c>
      <c r="I458" s="24"/>
      <c r="J458" s="1"/>
      <c r="K458" s="1"/>
      <c r="L458" s="1">
        <f t="shared" si="162"/>
        <v>5300000</v>
      </c>
      <c r="M458" s="25"/>
      <c r="N458" s="31">
        <v>500000</v>
      </c>
      <c r="O458" s="24"/>
      <c r="P458" s="1"/>
      <c r="Q458" s="1"/>
      <c r="R458" s="1">
        <f t="shared" si="163"/>
        <v>500000</v>
      </c>
      <c r="S458" s="25"/>
      <c r="T458" s="31">
        <f t="shared" si="165"/>
        <v>4800000</v>
      </c>
      <c r="U458" s="24"/>
      <c r="V458" s="1"/>
      <c r="W458" s="1"/>
      <c r="X458" s="1">
        <f>T458</f>
        <v>4800000</v>
      </c>
      <c r="Y458" s="25"/>
      <c r="AA458" s="65">
        <f t="shared" si="137"/>
        <v>0</v>
      </c>
      <c r="AB458" s="55">
        <f t="shared" si="138"/>
        <v>0</v>
      </c>
    </row>
    <row r="459" spans="6:28" ht="60" customHeight="1" x14ac:dyDescent="0.35">
      <c r="F459" s="84">
        <f t="shared" si="164"/>
        <v>50205</v>
      </c>
      <c r="G459" s="37" t="s">
        <v>303</v>
      </c>
      <c r="H459" s="31">
        <f>500000+150000</f>
        <v>650000</v>
      </c>
      <c r="I459" s="24"/>
      <c r="J459" s="1"/>
      <c r="K459" s="1"/>
      <c r="L459" s="1">
        <f t="shared" si="162"/>
        <v>650000</v>
      </c>
      <c r="M459" s="25"/>
      <c r="N459" s="31">
        <v>0</v>
      </c>
      <c r="O459" s="24"/>
      <c r="P459" s="1"/>
      <c r="Q459" s="1"/>
      <c r="R459" s="1">
        <f t="shared" si="163"/>
        <v>0</v>
      </c>
      <c r="S459" s="25"/>
      <c r="T459" s="31">
        <f t="shared" si="165"/>
        <v>650000</v>
      </c>
      <c r="U459" s="24"/>
      <c r="V459" s="1"/>
      <c r="W459" s="1"/>
      <c r="X459" s="1">
        <f>T459</f>
        <v>650000</v>
      </c>
      <c r="Y459" s="25"/>
      <c r="AA459" s="65">
        <f t="shared" ref="AA459:AA524" si="166">N459-O459-P459-Q459-R459</f>
        <v>0</v>
      </c>
      <c r="AB459" s="55">
        <f t="shared" ref="AB459:AB524" si="167">T459-U459-V459-W459-X459</f>
        <v>0</v>
      </c>
    </row>
    <row r="460" spans="6:28" ht="60" customHeight="1" x14ac:dyDescent="0.35">
      <c r="F460" s="84">
        <f t="shared" si="164"/>
        <v>50206</v>
      </c>
      <c r="G460" s="37" t="s">
        <v>304</v>
      </c>
      <c r="H460" s="31">
        <v>400000</v>
      </c>
      <c r="I460" s="24"/>
      <c r="J460" s="1"/>
      <c r="K460" s="1"/>
      <c r="L460" s="1">
        <f t="shared" si="162"/>
        <v>400000</v>
      </c>
      <c r="M460" s="25"/>
      <c r="N460" s="31">
        <v>0</v>
      </c>
      <c r="O460" s="24"/>
      <c r="P460" s="1"/>
      <c r="Q460" s="1"/>
      <c r="R460" s="1">
        <f t="shared" si="163"/>
        <v>0</v>
      </c>
      <c r="S460" s="25"/>
      <c r="T460" s="31">
        <f t="shared" si="165"/>
        <v>400000</v>
      </c>
      <c r="U460" s="24"/>
      <c r="V460" s="1"/>
      <c r="W460" s="1"/>
      <c r="X460" s="1">
        <f>T460</f>
        <v>400000</v>
      </c>
      <c r="Y460" s="25"/>
      <c r="AA460" s="65">
        <f t="shared" si="166"/>
        <v>0</v>
      </c>
      <c r="AB460" s="55">
        <f t="shared" si="167"/>
        <v>0</v>
      </c>
    </row>
    <row r="461" spans="6:28" ht="60" customHeight="1" x14ac:dyDescent="0.35">
      <c r="F461" s="84">
        <f t="shared" si="164"/>
        <v>50207</v>
      </c>
      <c r="G461" s="37" t="s">
        <v>178</v>
      </c>
      <c r="H461" s="31">
        <v>850000</v>
      </c>
      <c r="I461" s="24"/>
      <c r="J461" s="1"/>
      <c r="K461" s="1"/>
      <c r="L461" s="1">
        <f t="shared" si="162"/>
        <v>850000</v>
      </c>
      <c r="M461" s="25"/>
      <c r="N461" s="31">
        <v>250000</v>
      </c>
      <c r="O461" s="24"/>
      <c r="P461" s="1"/>
      <c r="Q461" s="1"/>
      <c r="R461" s="1">
        <f t="shared" si="163"/>
        <v>250000</v>
      </c>
      <c r="S461" s="25"/>
      <c r="T461" s="31">
        <f t="shared" si="165"/>
        <v>600000</v>
      </c>
      <c r="U461" s="24"/>
      <c r="V461" s="1"/>
      <c r="W461" s="1"/>
      <c r="X461" s="1">
        <f>T461</f>
        <v>600000</v>
      </c>
      <c r="Y461" s="25"/>
      <c r="AA461" s="65">
        <f t="shared" si="166"/>
        <v>0</v>
      </c>
      <c r="AB461" s="55">
        <f t="shared" si="167"/>
        <v>0</v>
      </c>
    </row>
    <row r="462" spans="6:28" ht="60" customHeight="1" x14ac:dyDescent="0.35">
      <c r="F462" s="84">
        <f t="shared" si="164"/>
        <v>50208</v>
      </c>
      <c r="G462" s="37" t="s">
        <v>179</v>
      </c>
      <c r="H462" s="31">
        <v>200000</v>
      </c>
      <c r="I462" s="24"/>
      <c r="J462" s="1"/>
      <c r="K462" s="1"/>
      <c r="L462" s="1">
        <f t="shared" si="162"/>
        <v>200000</v>
      </c>
      <c r="M462" s="25"/>
      <c r="N462" s="31">
        <v>0</v>
      </c>
      <c r="O462" s="24"/>
      <c r="P462" s="1"/>
      <c r="Q462" s="1"/>
      <c r="R462" s="1">
        <f t="shared" si="163"/>
        <v>0</v>
      </c>
      <c r="S462" s="25"/>
      <c r="T462" s="31">
        <f t="shared" si="165"/>
        <v>200000</v>
      </c>
      <c r="U462" s="24"/>
      <c r="V462" s="1"/>
      <c r="W462" s="1"/>
      <c r="X462" s="1">
        <f>+T462</f>
        <v>200000</v>
      </c>
      <c r="Y462" s="25"/>
      <c r="AA462" s="65">
        <f t="shared" si="166"/>
        <v>0</v>
      </c>
      <c r="AB462" s="55">
        <f t="shared" si="167"/>
        <v>0</v>
      </c>
    </row>
    <row r="463" spans="6:28" ht="60" customHeight="1" x14ac:dyDescent="0.35">
      <c r="F463" s="84">
        <f t="shared" si="164"/>
        <v>50209</v>
      </c>
      <c r="G463" s="37" t="s">
        <v>180</v>
      </c>
      <c r="H463" s="31">
        <v>620000</v>
      </c>
      <c r="I463" s="24"/>
      <c r="J463" s="1"/>
      <c r="K463" s="1"/>
      <c r="L463" s="1">
        <f t="shared" si="162"/>
        <v>620000</v>
      </c>
      <c r="M463" s="25"/>
      <c r="N463" s="31">
        <f>H463</f>
        <v>620000</v>
      </c>
      <c r="O463" s="24"/>
      <c r="P463" s="1"/>
      <c r="Q463" s="1"/>
      <c r="R463" s="1">
        <f t="shared" si="163"/>
        <v>620000</v>
      </c>
      <c r="S463" s="25"/>
      <c r="T463" s="31">
        <f t="shared" si="165"/>
        <v>0</v>
      </c>
      <c r="U463" s="24"/>
      <c r="V463" s="1"/>
      <c r="W463" s="1"/>
      <c r="X463" s="1"/>
      <c r="Y463" s="25">
        <f>+T463</f>
        <v>0</v>
      </c>
      <c r="AA463" s="65">
        <f t="shared" si="166"/>
        <v>0</v>
      </c>
      <c r="AB463" s="55">
        <f t="shared" si="167"/>
        <v>0</v>
      </c>
    </row>
    <row r="464" spans="6:28" ht="60" customHeight="1" x14ac:dyDescent="0.35">
      <c r="F464" s="84">
        <f t="shared" si="164"/>
        <v>50210</v>
      </c>
      <c r="G464" s="37" t="s">
        <v>305</v>
      </c>
      <c r="H464" s="31">
        <v>850000</v>
      </c>
      <c r="I464" s="24"/>
      <c r="J464" s="1"/>
      <c r="K464" s="1"/>
      <c r="L464" s="1">
        <f t="shared" si="162"/>
        <v>850000</v>
      </c>
      <c r="M464" s="25"/>
      <c r="N464" s="31">
        <v>0</v>
      </c>
      <c r="O464" s="24"/>
      <c r="P464" s="1"/>
      <c r="Q464" s="1"/>
      <c r="R464" s="1">
        <f t="shared" si="163"/>
        <v>0</v>
      </c>
      <c r="S464" s="25"/>
      <c r="T464" s="31">
        <f t="shared" si="165"/>
        <v>850000</v>
      </c>
      <c r="U464" s="24"/>
      <c r="V464" s="1"/>
      <c r="W464" s="1"/>
      <c r="X464" s="1">
        <f>T464</f>
        <v>850000</v>
      </c>
      <c r="Y464" s="25"/>
      <c r="AA464" s="65">
        <f t="shared" si="166"/>
        <v>0</v>
      </c>
      <c r="AB464" s="55">
        <f t="shared" si="167"/>
        <v>0</v>
      </c>
    </row>
    <row r="465" spans="6:28" ht="60" customHeight="1" x14ac:dyDescent="0.35">
      <c r="F465" s="83"/>
      <c r="G465" s="38" t="s">
        <v>181</v>
      </c>
      <c r="H465" s="33">
        <f t="shared" ref="H465:M465" si="168">SUM(H455:H464)</f>
        <v>15870000</v>
      </c>
      <c r="I465" s="27">
        <f t="shared" si="168"/>
        <v>0</v>
      </c>
      <c r="J465" s="2">
        <f t="shared" si="168"/>
        <v>0</v>
      </c>
      <c r="K465" s="2">
        <f t="shared" si="168"/>
        <v>0</v>
      </c>
      <c r="L465" s="2">
        <f t="shared" si="168"/>
        <v>15870000</v>
      </c>
      <c r="M465" s="28">
        <f t="shared" si="168"/>
        <v>0</v>
      </c>
      <c r="N465" s="33">
        <f t="shared" ref="N465:S465" si="169">SUM(N455:N464)</f>
        <v>4370000</v>
      </c>
      <c r="O465" s="27">
        <f t="shared" si="169"/>
        <v>0</v>
      </c>
      <c r="P465" s="2">
        <f t="shared" si="169"/>
        <v>0</v>
      </c>
      <c r="Q465" s="2">
        <f t="shared" si="169"/>
        <v>0</v>
      </c>
      <c r="R465" s="2">
        <f t="shared" si="169"/>
        <v>4370000</v>
      </c>
      <c r="S465" s="28">
        <f t="shared" si="169"/>
        <v>0</v>
      </c>
      <c r="T465" s="33">
        <f t="shared" ref="T465:Y465" si="170">SUM(T455:T464)</f>
        <v>11500000</v>
      </c>
      <c r="U465" s="27">
        <f t="shared" si="170"/>
        <v>0</v>
      </c>
      <c r="V465" s="2">
        <f t="shared" si="170"/>
        <v>0</v>
      </c>
      <c r="W465" s="2">
        <f t="shared" si="170"/>
        <v>0</v>
      </c>
      <c r="X465" s="2">
        <f t="shared" si="170"/>
        <v>11500000</v>
      </c>
      <c r="Y465" s="28">
        <f t="shared" si="170"/>
        <v>0</v>
      </c>
      <c r="AA465" s="65">
        <f t="shared" si="166"/>
        <v>0</v>
      </c>
      <c r="AB465" s="55">
        <f t="shared" si="167"/>
        <v>0</v>
      </c>
    </row>
    <row r="466" spans="6:28" ht="60" customHeight="1" x14ac:dyDescent="0.35">
      <c r="F466" s="84">
        <v>50300</v>
      </c>
      <c r="G466" s="36" t="s">
        <v>182</v>
      </c>
      <c r="H466" s="31"/>
      <c r="I466" s="24"/>
      <c r="J466" s="1"/>
      <c r="K466" s="1"/>
      <c r="L466" s="1"/>
      <c r="M466" s="25"/>
      <c r="N466" s="31"/>
      <c r="O466" s="24"/>
      <c r="P466" s="1"/>
      <c r="Q466" s="1"/>
      <c r="R466" s="1"/>
      <c r="S466" s="25"/>
      <c r="T466" s="31"/>
      <c r="U466" s="24"/>
      <c r="V466" s="1"/>
      <c r="W466" s="1"/>
      <c r="X466" s="1"/>
      <c r="Y466" s="25"/>
      <c r="AA466" s="65">
        <f t="shared" si="166"/>
        <v>0</v>
      </c>
      <c r="AB466" s="55">
        <f t="shared" si="167"/>
        <v>0</v>
      </c>
    </row>
    <row r="467" spans="6:28" ht="60" customHeight="1" x14ac:dyDescent="0.35">
      <c r="F467" s="84">
        <f>F466+1</f>
        <v>50301</v>
      </c>
      <c r="G467" s="37" t="s">
        <v>317</v>
      </c>
      <c r="H467" s="31">
        <v>600000</v>
      </c>
      <c r="I467" s="24"/>
      <c r="J467" s="1"/>
      <c r="K467" s="1"/>
      <c r="L467" s="1">
        <f>+H467</f>
        <v>600000</v>
      </c>
      <c r="M467" s="25"/>
      <c r="N467" s="31">
        <f>H467</f>
        <v>600000</v>
      </c>
      <c r="O467" s="24"/>
      <c r="P467" s="1"/>
      <c r="Q467" s="1"/>
      <c r="R467" s="1">
        <f>+N467</f>
        <v>600000</v>
      </c>
      <c r="S467" s="25"/>
      <c r="T467" s="31">
        <f>H467-N467</f>
        <v>0</v>
      </c>
      <c r="U467" s="24"/>
      <c r="V467" s="1"/>
      <c r="W467" s="1"/>
      <c r="X467" s="1"/>
      <c r="Y467" s="25">
        <f>+T467</f>
        <v>0</v>
      </c>
      <c r="AA467" s="65">
        <f t="shared" si="166"/>
        <v>0</v>
      </c>
      <c r="AB467" s="55">
        <f t="shared" si="167"/>
        <v>0</v>
      </c>
    </row>
    <row r="468" spans="6:28" ht="60" customHeight="1" x14ac:dyDescent="0.35">
      <c r="F468" s="84">
        <f>F467+1</f>
        <v>50302</v>
      </c>
      <c r="G468" s="37" t="s">
        <v>183</v>
      </c>
      <c r="H468" s="31">
        <v>500000</v>
      </c>
      <c r="I468" s="24"/>
      <c r="J468" s="1"/>
      <c r="K468" s="1"/>
      <c r="L468" s="1">
        <f>H468</f>
        <v>500000</v>
      </c>
      <c r="M468" s="25"/>
      <c r="N468" s="31">
        <f>H468</f>
        <v>500000</v>
      </c>
      <c r="O468" s="24"/>
      <c r="P468" s="1"/>
      <c r="Q468" s="1"/>
      <c r="R468" s="1">
        <f>N468</f>
        <v>500000</v>
      </c>
      <c r="S468" s="25"/>
      <c r="T468" s="31">
        <f>H468-N468</f>
        <v>0</v>
      </c>
      <c r="U468" s="24"/>
      <c r="V468" s="1"/>
      <c r="W468" s="1"/>
      <c r="X468" s="1">
        <f>T468</f>
        <v>0</v>
      </c>
      <c r="Y468" s="25"/>
      <c r="AA468" s="65">
        <f t="shared" si="166"/>
        <v>0</v>
      </c>
      <c r="AB468" s="55">
        <f t="shared" si="167"/>
        <v>0</v>
      </c>
    </row>
    <row r="469" spans="6:28" ht="60" customHeight="1" x14ac:dyDescent="0.35">
      <c r="F469" s="84">
        <f>F468+1</f>
        <v>50303</v>
      </c>
      <c r="G469" s="37" t="s">
        <v>563</v>
      </c>
      <c r="H469" s="31">
        <v>5500000</v>
      </c>
      <c r="I469" s="24"/>
      <c r="J469" s="1"/>
      <c r="K469" s="1"/>
      <c r="L469" s="1"/>
      <c r="M469" s="25"/>
      <c r="N469" s="31">
        <f>H469</f>
        <v>5500000</v>
      </c>
      <c r="O469" s="24"/>
      <c r="P469" s="1"/>
      <c r="Q469" s="1"/>
      <c r="R469" s="1">
        <f>N469</f>
        <v>5500000</v>
      </c>
      <c r="S469" s="25"/>
      <c r="T469" s="31"/>
      <c r="U469" s="24"/>
      <c r="V469" s="1"/>
      <c r="W469" s="1"/>
      <c r="X469" s="1"/>
      <c r="Y469" s="25"/>
      <c r="AA469" s="65"/>
      <c r="AB469" s="55"/>
    </row>
    <row r="470" spans="6:28" ht="60" customHeight="1" x14ac:dyDescent="0.35">
      <c r="F470" s="84">
        <f>F469+1</f>
        <v>50304</v>
      </c>
      <c r="G470" s="37" t="s">
        <v>520</v>
      </c>
      <c r="H470" s="31">
        <v>4000000</v>
      </c>
      <c r="I470" s="24"/>
      <c r="J470" s="1"/>
      <c r="K470" s="1"/>
      <c r="L470" s="1">
        <f>H470</f>
        <v>4000000</v>
      </c>
      <c r="M470" s="25"/>
      <c r="N470" s="31">
        <f>H470</f>
        <v>4000000</v>
      </c>
      <c r="O470" s="24"/>
      <c r="P470" s="1"/>
      <c r="Q470" s="1"/>
      <c r="R470" s="1">
        <f>N470</f>
        <v>4000000</v>
      </c>
      <c r="S470" s="25"/>
      <c r="T470" s="31">
        <f>H470-N470</f>
        <v>0</v>
      </c>
      <c r="U470" s="24"/>
      <c r="V470" s="1"/>
      <c r="W470" s="1"/>
      <c r="X470" s="1">
        <f>T470</f>
        <v>0</v>
      </c>
      <c r="Y470" s="25"/>
      <c r="AA470" s="65">
        <f t="shared" si="166"/>
        <v>0</v>
      </c>
      <c r="AB470" s="55">
        <f t="shared" si="167"/>
        <v>0</v>
      </c>
    </row>
    <row r="471" spans="6:28" ht="60" customHeight="1" x14ac:dyDescent="0.35">
      <c r="F471" s="83"/>
      <c r="G471" s="38" t="s">
        <v>184</v>
      </c>
      <c r="H471" s="33">
        <f t="shared" ref="H471:M471" si="171">SUM(H467:H470)</f>
        <v>10600000</v>
      </c>
      <c r="I471" s="27">
        <f t="shared" si="171"/>
        <v>0</v>
      </c>
      <c r="J471" s="2">
        <f t="shared" si="171"/>
        <v>0</v>
      </c>
      <c r="K471" s="2">
        <f t="shared" si="171"/>
        <v>0</v>
      </c>
      <c r="L471" s="2">
        <f t="shared" si="171"/>
        <v>5100000</v>
      </c>
      <c r="M471" s="28">
        <f t="shared" si="171"/>
        <v>0</v>
      </c>
      <c r="N471" s="33">
        <f t="shared" ref="N471:S471" si="172">SUM(N467:N470)</f>
        <v>10600000</v>
      </c>
      <c r="O471" s="27">
        <f t="shared" si="172"/>
        <v>0</v>
      </c>
      <c r="P471" s="2">
        <f t="shared" si="172"/>
        <v>0</v>
      </c>
      <c r="Q471" s="2">
        <f t="shared" si="172"/>
        <v>0</v>
      </c>
      <c r="R471" s="2">
        <f t="shared" si="172"/>
        <v>10600000</v>
      </c>
      <c r="S471" s="28">
        <f t="shared" si="172"/>
        <v>0</v>
      </c>
      <c r="T471" s="33">
        <f t="shared" ref="T471:Y471" si="173">SUM(T467:T470)</f>
        <v>0</v>
      </c>
      <c r="U471" s="27">
        <f t="shared" si="173"/>
        <v>0</v>
      </c>
      <c r="V471" s="2">
        <f t="shared" si="173"/>
        <v>0</v>
      </c>
      <c r="W471" s="2">
        <f t="shared" si="173"/>
        <v>0</v>
      </c>
      <c r="X471" s="2">
        <f t="shared" si="173"/>
        <v>0</v>
      </c>
      <c r="Y471" s="28">
        <f t="shared" si="173"/>
        <v>0</v>
      </c>
      <c r="AA471" s="65">
        <f t="shared" si="166"/>
        <v>0</v>
      </c>
      <c r="AB471" s="55">
        <f t="shared" si="167"/>
        <v>0</v>
      </c>
    </row>
    <row r="472" spans="6:28" ht="60" customHeight="1" x14ac:dyDescent="0.35">
      <c r="F472" s="83"/>
      <c r="G472" s="38" t="s">
        <v>185</v>
      </c>
      <c r="H472" s="33">
        <f t="shared" ref="H472:M472" si="174">H471+H465+H453</f>
        <v>34920000</v>
      </c>
      <c r="I472" s="27">
        <f t="shared" si="174"/>
        <v>0</v>
      </c>
      <c r="J472" s="2">
        <f t="shared" si="174"/>
        <v>0</v>
      </c>
      <c r="K472" s="2">
        <f t="shared" si="174"/>
        <v>0</v>
      </c>
      <c r="L472" s="2">
        <f t="shared" si="174"/>
        <v>29420000</v>
      </c>
      <c r="M472" s="28">
        <f t="shared" si="174"/>
        <v>0</v>
      </c>
      <c r="N472" s="33">
        <f t="shared" ref="N472:S472" si="175">N471+N465+N453</f>
        <v>17420000</v>
      </c>
      <c r="O472" s="27">
        <f t="shared" si="175"/>
        <v>0</v>
      </c>
      <c r="P472" s="2">
        <f t="shared" si="175"/>
        <v>0</v>
      </c>
      <c r="Q472" s="2">
        <f t="shared" si="175"/>
        <v>0</v>
      </c>
      <c r="R472" s="2">
        <f t="shared" si="175"/>
        <v>17420000</v>
      </c>
      <c r="S472" s="28">
        <f t="shared" si="175"/>
        <v>0</v>
      </c>
      <c r="T472" s="33">
        <f t="shared" ref="T472:Y472" si="176">T471+T465+T453</f>
        <v>17500000</v>
      </c>
      <c r="U472" s="27">
        <f t="shared" si="176"/>
        <v>0</v>
      </c>
      <c r="V472" s="2">
        <f t="shared" si="176"/>
        <v>0</v>
      </c>
      <c r="W472" s="2">
        <f t="shared" si="176"/>
        <v>0</v>
      </c>
      <c r="X472" s="2">
        <f t="shared" si="176"/>
        <v>17500000</v>
      </c>
      <c r="Y472" s="28">
        <f t="shared" si="176"/>
        <v>0</v>
      </c>
      <c r="AA472" s="65">
        <f t="shared" si="166"/>
        <v>0</v>
      </c>
      <c r="AB472" s="55">
        <f t="shared" si="167"/>
        <v>0</v>
      </c>
    </row>
    <row r="473" spans="6:28" ht="60" customHeight="1" x14ac:dyDescent="0.35">
      <c r="F473" s="84">
        <v>60100</v>
      </c>
      <c r="G473" s="36" t="s">
        <v>186</v>
      </c>
      <c r="H473" s="31"/>
      <c r="I473" s="24"/>
      <c r="J473" s="1"/>
      <c r="K473" s="1"/>
      <c r="L473" s="1"/>
      <c r="M473" s="25"/>
      <c r="N473" s="31"/>
      <c r="O473" s="24"/>
      <c r="P473" s="1"/>
      <c r="Q473" s="1"/>
      <c r="R473" s="1"/>
      <c r="S473" s="25"/>
      <c r="T473" s="31"/>
      <c r="U473" s="24"/>
      <c r="V473" s="1"/>
      <c r="W473" s="1"/>
      <c r="X473" s="1"/>
      <c r="Y473" s="25"/>
      <c r="AA473" s="65">
        <f t="shared" si="166"/>
        <v>0</v>
      </c>
      <c r="AB473" s="55">
        <f t="shared" si="167"/>
        <v>0</v>
      </c>
    </row>
    <row r="474" spans="6:28" ht="60" customHeight="1" x14ac:dyDescent="0.35">
      <c r="F474" s="84">
        <f>+F473+1</f>
        <v>60101</v>
      </c>
      <c r="G474" s="37" t="s">
        <v>187</v>
      </c>
      <c r="H474" s="31">
        <v>525000</v>
      </c>
      <c r="I474" s="24"/>
      <c r="J474" s="1"/>
      <c r="K474" s="1"/>
      <c r="L474" s="1">
        <f>H474</f>
        <v>525000</v>
      </c>
      <c r="M474" s="25"/>
      <c r="N474" s="31">
        <f>H474</f>
        <v>525000</v>
      </c>
      <c r="O474" s="24"/>
      <c r="P474" s="1"/>
      <c r="Q474" s="1"/>
      <c r="R474" s="1">
        <f>N474</f>
        <v>525000</v>
      </c>
      <c r="S474" s="25"/>
      <c r="T474" s="31">
        <f>H474-N474</f>
        <v>0</v>
      </c>
      <c r="U474" s="24"/>
      <c r="V474" s="1"/>
      <c r="W474" s="1"/>
      <c r="X474" s="1">
        <f>T474</f>
        <v>0</v>
      </c>
      <c r="Y474" s="25"/>
      <c r="AA474" s="65">
        <f t="shared" si="166"/>
        <v>0</v>
      </c>
      <c r="AB474" s="55">
        <f t="shared" si="167"/>
        <v>0</v>
      </c>
    </row>
    <row r="475" spans="6:28" ht="60" customHeight="1" x14ac:dyDescent="0.35">
      <c r="F475" s="84">
        <f>+F474+1</f>
        <v>60102</v>
      </c>
      <c r="G475" s="37" t="s">
        <v>553</v>
      </c>
      <c r="H475" s="31">
        <v>6000000</v>
      </c>
      <c r="I475" s="24"/>
      <c r="J475" s="1"/>
      <c r="K475" s="1"/>
      <c r="L475" s="1">
        <f>H475</f>
        <v>6000000</v>
      </c>
      <c r="M475" s="25"/>
      <c r="N475" s="31">
        <f>H475</f>
        <v>6000000</v>
      </c>
      <c r="O475" s="24"/>
      <c r="P475" s="1"/>
      <c r="Q475" s="1"/>
      <c r="R475" s="1">
        <f>N475</f>
        <v>6000000</v>
      </c>
      <c r="S475" s="25"/>
      <c r="T475" s="31">
        <f>H475-N475</f>
        <v>0</v>
      </c>
      <c r="U475" s="24"/>
      <c r="V475" s="1"/>
      <c r="W475" s="1"/>
      <c r="X475" s="1">
        <f>T475</f>
        <v>0</v>
      </c>
      <c r="Y475" s="25"/>
      <c r="AA475" s="65">
        <f t="shared" si="166"/>
        <v>0</v>
      </c>
      <c r="AB475" s="55">
        <f t="shared" si="167"/>
        <v>0</v>
      </c>
    </row>
    <row r="476" spans="6:28" ht="60" customHeight="1" x14ac:dyDescent="0.35">
      <c r="F476" s="84">
        <f>+F475+1</f>
        <v>60103</v>
      </c>
      <c r="G476" s="37" t="s">
        <v>554</v>
      </c>
      <c r="H476" s="31">
        <v>937500</v>
      </c>
      <c r="I476" s="24"/>
      <c r="J476" s="1"/>
      <c r="K476" s="1"/>
      <c r="L476" s="1">
        <f>H476</f>
        <v>937500</v>
      </c>
      <c r="M476" s="25"/>
      <c r="N476" s="31">
        <f>H476</f>
        <v>937500</v>
      </c>
      <c r="O476" s="24"/>
      <c r="P476" s="1"/>
      <c r="Q476" s="1"/>
      <c r="R476" s="1">
        <f>N476</f>
        <v>937500</v>
      </c>
      <c r="S476" s="25"/>
      <c r="T476" s="31">
        <f>H476-N476</f>
        <v>0</v>
      </c>
      <c r="U476" s="24"/>
      <c r="V476" s="1"/>
      <c r="W476" s="1"/>
      <c r="X476" s="1">
        <f>T476</f>
        <v>0</v>
      </c>
      <c r="Y476" s="25"/>
      <c r="AA476" s="65">
        <f t="shared" si="166"/>
        <v>0</v>
      </c>
      <c r="AB476" s="55">
        <f t="shared" si="167"/>
        <v>0</v>
      </c>
    </row>
    <row r="477" spans="6:28" ht="60" customHeight="1" x14ac:dyDescent="0.35">
      <c r="F477" s="84">
        <f>+F476+1</f>
        <v>60104</v>
      </c>
      <c r="G477" s="37" t="s">
        <v>555</v>
      </c>
      <c r="H477" s="31">
        <v>1500000</v>
      </c>
      <c r="I477" s="24"/>
      <c r="J477" s="1"/>
      <c r="K477" s="1"/>
      <c r="L477" s="1">
        <f>H477</f>
        <v>1500000</v>
      </c>
      <c r="M477" s="25"/>
      <c r="N477" s="31">
        <f>H477</f>
        <v>1500000</v>
      </c>
      <c r="O477" s="24"/>
      <c r="P477" s="1"/>
      <c r="Q477" s="1"/>
      <c r="R477" s="1">
        <f>N477</f>
        <v>1500000</v>
      </c>
      <c r="S477" s="25"/>
      <c r="T477" s="31">
        <f>H477-N477</f>
        <v>0</v>
      </c>
      <c r="U477" s="24"/>
      <c r="V477" s="1"/>
      <c r="W477" s="1"/>
      <c r="X477" s="1">
        <f>T477</f>
        <v>0</v>
      </c>
      <c r="Y477" s="25"/>
      <c r="AA477" s="65">
        <f t="shared" si="166"/>
        <v>0</v>
      </c>
      <c r="AB477" s="55">
        <f t="shared" si="167"/>
        <v>0</v>
      </c>
    </row>
    <row r="478" spans="6:28" ht="60" customHeight="1" x14ac:dyDescent="0.35">
      <c r="F478" s="83"/>
      <c r="G478" s="38" t="s">
        <v>188</v>
      </c>
      <c r="H478" s="33">
        <f>SUM(H474:H477)</f>
        <v>8962500</v>
      </c>
      <c r="I478" s="27">
        <f t="shared" ref="I478:Y478" si="177">SUM(I474:I477)</f>
        <v>0</v>
      </c>
      <c r="J478" s="2">
        <f t="shared" si="177"/>
        <v>0</v>
      </c>
      <c r="K478" s="2">
        <f t="shared" si="177"/>
        <v>0</v>
      </c>
      <c r="L478" s="2">
        <f t="shared" si="177"/>
        <v>8962500</v>
      </c>
      <c r="M478" s="28">
        <f t="shared" si="177"/>
        <v>0</v>
      </c>
      <c r="N478" s="33">
        <f t="shared" si="177"/>
        <v>8962500</v>
      </c>
      <c r="O478" s="27">
        <f t="shared" si="177"/>
        <v>0</v>
      </c>
      <c r="P478" s="2">
        <f t="shared" si="177"/>
        <v>0</v>
      </c>
      <c r="Q478" s="2">
        <f t="shared" si="177"/>
        <v>0</v>
      </c>
      <c r="R478" s="2">
        <f t="shared" si="177"/>
        <v>8962500</v>
      </c>
      <c r="S478" s="28">
        <f t="shared" si="177"/>
        <v>0</v>
      </c>
      <c r="T478" s="33">
        <f t="shared" si="177"/>
        <v>0</v>
      </c>
      <c r="U478" s="27">
        <f t="shared" si="177"/>
        <v>0</v>
      </c>
      <c r="V478" s="2">
        <f t="shared" si="177"/>
        <v>0</v>
      </c>
      <c r="W478" s="2">
        <f t="shared" si="177"/>
        <v>0</v>
      </c>
      <c r="X478" s="2">
        <f t="shared" si="177"/>
        <v>0</v>
      </c>
      <c r="Y478" s="28">
        <f t="shared" si="177"/>
        <v>0</v>
      </c>
      <c r="AA478" s="65">
        <f t="shared" si="166"/>
        <v>0</v>
      </c>
      <c r="AB478" s="55">
        <f t="shared" si="167"/>
        <v>0</v>
      </c>
    </row>
    <row r="479" spans="6:28" ht="60" customHeight="1" x14ac:dyDescent="0.35">
      <c r="F479" s="84">
        <v>70100</v>
      </c>
      <c r="G479" s="36" t="s">
        <v>189</v>
      </c>
      <c r="H479" s="31"/>
      <c r="I479" s="24"/>
      <c r="J479" s="1"/>
      <c r="K479" s="1"/>
      <c r="L479" s="1"/>
      <c r="M479" s="25"/>
      <c r="N479" s="31"/>
      <c r="O479" s="24"/>
      <c r="P479" s="1"/>
      <c r="Q479" s="1"/>
      <c r="R479" s="1"/>
      <c r="S479" s="25"/>
      <c r="T479" s="31"/>
      <c r="U479" s="24"/>
      <c r="V479" s="1"/>
      <c r="W479" s="1"/>
      <c r="X479" s="1"/>
      <c r="Y479" s="25"/>
      <c r="AA479" s="65">
        <f t="shared" si="166"/>
        <v>0</v>
      </c>
      <c r="AB479" s="55">
        <f t="shared" si="167"/>
        <v>0</v>
      </c>
    </row>
    <row r="480" spans="6:28" ht="60" customHeight="1" x14ac:dyDescent="0.35">
      <c r="F480" s="84">
        <f>F479+1</f>
        <v>70101</v>
      </c>
      <c r="G480" s="37" t="s">
        <v>190</v>
      </c>
      <c r="H480" s="31">
        <v>3000000</v>
      </c>
      <c r="I480" s="24"/>
      <c r="J480" s="1"/>
      <c r="K480" s="1"/>
      <c r="L480" s="1">
        <f>+H480</f>
        <v>3000000</v>
      </c>
      <c r="M480" s="25"/>
      <c r="N480" s="31">
        <f>H480</f>
        <v>3000000</v>
      </c>
      <c r="O480" s="24"/>
      <c r="P480" s="1"/>
      <c r="Q480" s="1"/>
      <c r="R480" s="1">
        <f>+N480</f>
        <v>3000000</v>
      </c>
      <c r="S480" s="25"/>
      <c r="T480" s="31">
        <f>H480-N480</f>
        <v>0</v>
      </c>
      <c r="U480" s="24"/>
      <c r="V480" s="1"/>
      <c r="W480" s="1"/>
      <c r="X480" s="1">
        <f>T480/2</f>
        <v>0</v>
      </c>
      <c r="Y480" s="25">
        <f>T480/2</f>
        <v>0</v>
      </c>
      <c r="AA480" s="65">
        <f t="shared" si="166"/>
        <v>0</v>
      </c>
      <c r="AB480" s="55">
        <f t="shared" si="167"/>
        <v>0</v>
      </c>
    </row>
    <row r="481" spans="6:28" ht="60" customHeight="1" x14ac:dyDescent="0.35">
      <c r="F481" s="84">
        <f t="shared" ref="F481:F487" si="178">F480+1</f>
        <v>70102</v>
      </c>
      <c r="G481" s="37" t="s">
        <v>191</v>
      </c>
      <c r="H481" s="31">
        <v>1500000</v>
      </c>
      <c r="I481" s="24">
        <f>H481</f>
        <v>1500000</v>
      </c>
      <c r="J481" s="1"/>
      <c r="K481" s="1"/>
      <c r="L481" s="1"/>
      <c r="M481" s="25"/>
      <c r="N481" s="31">
        <f>H481</f>
        <v>1500000</v>
      </c>
      <c r="O481" s="24">
        <f>N481</f>
        <v>1500000</v>
      </c>
      <c r="P481" s="1"/>
      <c r="Q481" s="1"/>
      <c r="R481" s="1"/>
      <c r="S481" s="25"/>
      <c r="T481" s="31">
        <f t="shared" ref="T481:T487" si="179">H481-N481</f>
        <v>0</v>
      </c>
      <c r="U481" s="24">
        <f>T481</f>
        <v>0</v>
      </c>
      <c r="V481" s="1"/>
      <c r="W481" s="1"/>
      <c r="X481" s="1"/>
      <c r="Y481" s="25"/>
      <c r="AA481" s="65">
        <f t="shared" si="166"/>
        <v>0</v>
      </c>
      <c r="AB481" s="55">
        <f t="shared" si="167"/>
        <v>0</v>
      </c>
    </row>
    <row r="482" spans="6:28" ht="60" customHeight="1" x14ac:dyDescent="0.35">
      <c r="F482" s="84">
        <f t="shared" si="178"/>
        <v>70103</v>
      </c>
      <c r="G482" s="37" t="s">
        <v>192</v>
      </c>
      <c r="H482" s="31">
        <v>200000</v>
      </c>
      <c r="I482" s="24"/>
      <c r="J482" s="1">
        <f>H482</f>
        <v>200000</v>
      </c>
      <c r="K482" s="1"/>
      <c r="L482" s="1"/>
      <c r="M482" s="25"/>
      <c r="N482" s="31">
        <f>H482</f>
        <v>200000</v>
      </c>
      <c r="O482" s="24"/>
      <c r="P482" s="1">
        <f>N482</f>
        <v>200000</v>
      </c>
      <c r="Q482" s="1"/>
      <c r="R482" s="1"/>
      <c r="S482" s="25"/>
      <c r="T482" s="31">
        <f t="shared" si="179"/>
        <v>0</v>
      </c>
      <c r="U482" s="24"/>
      <c r="V482" s="1">
        <f>T482</f>
        <v>0</v>
      </c>
      <c r="W482" s="1"/>
      <c r="X482" s="1"/>
      <c r="Y482" s="25"/>
      <c r="AA482" s="65">
        <f t="shared" si="166"/>
        <v>0</v>
      </c>
      <c r="AB482" s="55">
        <f t="shared" si="167"/>
        <v>0</v>
      </c>
    </row>
    <row r="483" spans="6:28" ht="60" customHeight="1" x14ac:dyDescent="0.35">
      <c r="F483" s="84">
        <f t="shared" si="178"/>
        <v>70104</v>
      </c>
      <c r="G483" s="37" t="s">
        <v>193</v>
      </c>
      <c r="H483" s="31">
        <v>2000000</v>
      </c>
      <c r="I483" s="24"/>
      <c r="J483" s="1"/>
      <c r="K483" s="1"/>
      <c r="L483" s="1">
        <f>+H483</f>
        <v>2000000</v>
      </c>
      <c r="M483" s="25"/>
      <c r="N483" s="31">
        <v>0</v>
      </c>
      <c r="O483" s="24"/>
      <c r="P483" s="1"/>
      <c r="Q483" s="1"/>
      <c r="R483" s="1">
        <f>+N483</f>
        <v>0</v>
      </c>
      <c r="S483" s="25"/>
      <c r="T483" s="31">
        <f t="shared" si="179"/>
        <v>2000000</v>
      </c>
      <c r="U483" s="24"/>
      <c r="V483" s="1"/>
      <c r="W483" s="1"/>
      <c r="X483" s="1">
        <f>T483</f>
        <v>2000000</v>
      </c>
      <c r="Y483" s="25">
        <f>T483/2</f>
        <v>1000000</v>
      </c>
      <c r="AA483" s="65">
        <f t="shared" si="166"/>
        <v>0</v>
      </c>
      <c r="AB483" s="55">
        <f t="shared" si="167"/>
        <v>0</v>
      </c>
    </row>
    <row r="484" spans="6:28" ht="60" customHeight="1" x14ac:dyDescent="0.35">
      <c r="F484" s="84">
        <f t="shared" si="178"/>
        <v>70105</v>
      </c>
      <c r="G484" s="37" t="s">
        <v>343</v>
      </c>
      <c r="H484" s="31">
        <v>89000</v>
      </c>
      <c r="I484" s="24"/>
      <c r="J484" s="1"/>
      <c r="K484" s="1"/>
      <c r="L484" s="1">
        <f>+H484</f>
        <v>89000</v>
      </c>
      <c r="M484" s="25"/>
      <c r="N484" s="31">
        <v>0</v>
      </c>
      <c r="O484" s="24"/>
      <c r="P484" s="1"/>
      <c r="Q484" s="1"/>
      <c r="R484" s="1">
        <f>+N484</f>
        <v>0</v>
      </c>
      <c r="S484" s="25"/>
      <c r="T484" s="31">
        <f t="shared" si="179"/>
        <v>89000</v>
      </c>
      <c r="U484" s="24"/>
      <c r="V484" s="1"/>
      <c r="W484" s="1"/>
      <c r="X484" s="1">
        <f>+T484</f>
        <v>89000</v>
      </c>
      <c r="Y484" s="25"/>
      <c r="AA484" s="65">
        <f t="shared" si="166"/>
        <v>0</v>
      </c>
      <c r="AB484" s="55">
        <f t="shared" si="167"/>
        <v>0</v>
      </c>
    </row>
    <row r="485" spans="6:28" s="17" customFormat="1" ht="60" customHeight="1" x14ac:dyDescent="0.35">
      <c r="F485" s="84">
        <f t="shared" si="178"/>
        <v>70106</v>
      </c>
      <c r="G485" s="37" t="s">
        <v>79</v>
      </c>
      <c r="H485" s="31">
        <v>500000</v>
      </c>
      <c r="I485" s="24"/>
      <c r="J485" s="1"/>
      <c r="K485" s="1"/>
      <c r="L485" s="1">
        <f>+H485</f>
        <v>500000</v>
      </c>
      <c r="M485" s="25"/>
      <c r="N485" s="31">
        <f>H485</f>
        <v>500000</v>
      </c>
      <c r="O485" s="24"/>
      <c r="P485" s="1"/>
      <c r="Q485" s="1"/>
      <c r="R485" s="1">
        <f>+N485</f>
        <v>500000</v>
      </c>
      <c r="S485" s="25"/>
      <c r="T485" s="31">
        <f t="shared" si="179"/>
        <v>0</v>
      </c>
      <c r="U485" s="24"/>
      <c r="V485" s="1"/>
      <c r="W485" s="1"/>
      <c r="X485" s="1">
        <f>+T485</f>
        <v>0</v>
      </c>
      <c r="Y485" s="25"/>
      <c r="AA485" s="65">
        <f t="shared" si="166"/>
        <v>0</v>
      </c>
      <c r="AB485" s="55">
        <f t="shared" si="167"/>
        <v>0</v>
      </c>
    </row>
    <row r="486" spans="6:28" ht="60" customHeight="1" x14ac:dyDescent="0.35">
      <c r="F486" s="84">
        <f t="shared" si="178"/>
        <v>70107</v>
      </c>
      <c r="G486" s="37" t="s">
        <v>522</v>
      </c>
      <c r="H486" s="31">
        <v>400000</v>
      </c>
      <c r="I486" s="24"/>
      <c r="J486" s="1"/>
      <c r="K486" s="1"/>
      <c r="L486" s="1">
        <f>H486</f>
        <v>400000</v>
      </c>
      <c r="M486" s="25"/>
      <c r="N486" s="31">
        <f>H486</f>
        <v>400000</v>
      </c>
      <c r="O486" s="24"/>
      <c r="P486" s="1"/>
      <c r="Q486" s="1"/>
      <c r="R486" s="1">
        <f>N486</f>
        <v>400000</v>
      </c>
      <c r="S486" s="25"/>
      <c r="T486" s="31">
        <f t="shared" si="179"/>
        <v>0</v>
      </c>
      <c r="U486" s="24"/>
      <c r="V486" s="1"/>
      <c r="W486" s="1"/>
      <c r="X486" s="1"/>
      <c r="Y486" s="25"/>
      <c r="AA486" s="65">
        <f t="shared" si="166"/>
        <v>0</v>
      </c>
      <c r="AB486" s="55">
        <f t="shared" si="167"/>
        <v>0</v>
      </c>
    </row>
    <row r="487" spans="6:28" ht="60" customHeight="1" x14ac:dyDescent="0.35">
      <c r="F487" s="84">
        <f t="shared" si="178"/>
        <v>70108</v>
      </c>
      <c r="G487" s="37" t="s">
        <v>332</v>
      </c>
      <c r="H487" s="31">
        <v>2635000</v>
      </c>
      <c r="I487" s="24">
        <v>2000000</v>
      </c>
      <c r="J487" s="1"/>
      <c r="K487" s="1"/>
      <c r="L487" s="1">
        <f>H487-I487</f>
        <v>635000</v>
      </c>
      <c r="M487" s="25"/>
      <c r="N487" s="31">
        <v>0</v>
      </c>
      <c r="O487" s="24"/>
      <c r="P487" s="1"/>
      <c r="Q487" s="1"/>
      <c r="R487" s="1">
        <f>N487</f>
        <v>0</v>
      </c>
      <c r="S487" s="25"/>
      <c r="T487" s="31">
        <f t="shared" si="179"/>
        <v>2635000</v>
      </c>
      <c r="U487" s="24">
        <v>2000000</v>
      </c>
      <c r="V487" s="1"/>
      <c r="W487" s="1"/>
      <c r="X487" s="1">
        <f>T487-U487</f>
        <v>635000</v>
      </c>
      <c r="Y487" s="25"/>
      <c r="AA487" s="65">
        <f t="shared" si="166"/>
        <v>0</v>
      </c>
      <c r="AB487" s="55">
        <f t="shared" si="167"/>
        <v>0</v>
      </c>
    </row>
    <row r="488" spans="6:28" ht="60" customHeight="1" x14ac:dyDescent="0.35">
      <c r="F488" s="83"/>
      <c r="G488" s="38" t="s">
        <v>194</v>
      </c>
      <c r="H488" s="33">
        <f t="shared" ref="H488:M488" si="180">SUM(H480:H487)</f>
        <v>10324000</v>
      </c>
      <c r="I488" s="27">
        <f t="shared" si="180"/>
        <v>3500000</v>
      </c>
      <c r="J488" s="2">
        <f t="shared" si="180"/>
        <v>200000</v>
      </c>
      <c r="K488" s="2">
        <f t="shared" si="180"/>
        <v>0</v>
      </c>
      <c r="L488" s="2">
        <f t="shared" si="180"/>
        <v>6624000</v>
      </c>
      <c r="M488" s="28">
        <f t="shared" si="180"/>
        <v>0</v>
      </c>
      <c r="N488" s="33">
        <f t="shared" ref="N488:S488" si="181">SUM(N480:N487)</f>
        <v>5600000</v>
      </c>
      <c r="O488" s="27">
        <f t="shared" si="181"/>
        <v>1500000</v>
      </c>
      <c r="P488" s="2">
        <f t="shared" si="181"/>
        <v>200000</v>
      </c>
      <c r="Q488" s="2">
        <f t="shared" si="181"/>
        <v>0</v>
      </c>
      <c r="R488" s="2">
        <f t="shared" si="181"/>
        <v>3900000</v>
      </c>
      <c r="S488" s="28">
        <f t="shared" si="181"/>
        <v>0</v>
      </c>
      <c r="T488" s="33">
        <f t="shared" ref="T488:Y488" si="182">SUM(T480:T487)</f>
        <v>4724000</v>
      </c>
      <c r="U488" s="27">
        <f t="shared" si="182"/>
        <v>2000000</v>
      </c>
      <c r="V488" s="2">
        <f t="shared" si="182"/>
        <v>0</v>
      </c>
      <c r="W488" s="2">
        <f t="shared" si="182"/>
        <v>0</v>
      </c>
      <c r="X488" s="2">
        <f t="shared" si="182"/>
        <v>2724000</v>
      </c>
      <c r="Y488" s="28">
        <f t="shared" si="182"/>
        <v>1000000</v>
      </c>
      <c r="AA488" s="65">
        <f t="shared" si="166"/>
        <v>0</v>
      </c>
      <c r="AB488" s="55">
        <f t="shared" si="167"/>
        <v>0</v>
      </c>
    </row>
    <row r="489" spans="6:28" ht="60" customHeight="1" x14ac:dyDescent="0.35">
      <c r="F489" s="84"/>
      <c r="G489" s="36" t="s">
        <v>336</v>
      </c>
      <c r="H489" s="31"/>
      <c r="I489" s="24"/>
      <c r="J489" s="1"/>
      <c r="K489" s="1"/>
      <c r="L489" s="1"/>
      <c r="M489" s="25"/>
      <c r="N489" s="31"/>
      <c r="O489" s="24"/>
      <c r="P489" s="1"/>
      <c r="Q489" s="1"/>
      <c r="R489" s="1"/>
      <c r="S489" s="25"/>
      <c r="T489" s="31"/>
      <c r="U489" s="24"/>
      <c r="V489" s="1"/>
      <c r="W489" s="1"/>
      <c r="X489" s="1"/>
      <c r="Y489" s="25"/>
      <c r="AA489" s="65">
        <f t="shared" si="166"/>
        <v>0</v>
      </c>
      <c r="AB489" s="55">
        <f t="shared" si="167"/>
        <v>0</v>
      </c>
    </row>
    <row r="490" spans="6:28" ht="60" customHeight="1" x14ac:dyDescent="0.35">
      <c r="F490" s="84">
        <v>80100</v>
      </c>
      <c r="G490" s="36" t="s">
        <v>195</v>
      </c>
      <c r="H490" s="31"/>
      <c r="I490" s="24"/>
      <c r="J490" s="1"/>
      <c r="K490" s="1"/>
      <c r="L490" s="1"/>
      <c r="M490" s="25"/>
      <c r="N490" s="31"/>
      <c r="O490" s="24"/>
      <c r="P490" s="1"/>
      <c r="Q490" s="1"/>
      <c r="R490" s="1"/>
      <c r="S490" s="25"/>
      <c r="T490" s="31"/>
      <c r="U490" s="24"/>
      <c r="V490" s="1"/>
      <c r="W490" s="1"/>
      <c r="X490" s="1"/>
      <c r="Y490" s="25"/>
      <c r="AA490" s="65">
        <f t="shared" si="166"/>
        <v>0</v>
      </c>
      <c r="AB490" s="55">
        <f t="shared" si="167"/>
        <v>0</v>
      </c>
    </row>
    <row r="491" spans="6:28" ht="60" customHeight="1" x14ac:dyDescent="0.35">
      <c r="F491" s="84">
        <f t="shared" ref="F491:F503" si="183">+F490+1</f>
        <v>80101</v>
      </c>
      <c r="G491" s="37" t="s">
        <v>196</v>
      </c>
      <c r="H491" s="31">
        <v>100000000</v>
      </c>
      <c r="I491" s="24">
        <f>H491*0.85</f>
        <v>85000000</v>
      </c>
      <c r="J491" s="1">
        <f>H491-I491</f>
        <v>15000000</v>
      </c>
      <c r="K491" s="1"/>
      <c r="L491" s="1"/>
      <c r="M491" s="25"/>
      <c r="N491" s="31">
        <f>H491</f>
        <v>100000000</v>
      </c>
      <c r="O491" s="24">
        <f>N491*0.85</f>
        <v>85000000</v>
      </c>
      <c r="P491" s="1">
        <f>N491-O491</f>
        <v>15000000</v>
      </c>
      <c r="Q491" s="1"/>
      <c r="R491" s="1"/>
      <c r="S491" s="25"/>
      <c r="T491" s="31">
        <f>H491-N491</f>
        <v>0</v>
      </c>
      <c r="U491" s="24">
        <f>T491*0.85</f>
        <v>0</v>
      </c>
      <c r="V491" s="1">
        <f>T491-U491</f>
        <v>0</v>
      </c>
      <c r="W491" s="1"/>
      <c r="X491" s="1"/>
      <c r="Y491" s="25"/>
      <c r="AA491" s="65">
        <f t="shared" si="166"/>
        <v>0</v>
      </c>
      <c r="AB491" s="55">
        <f t="shared" si="167"/>
        <v>0</v>
      </c>
    </row>
    <row r="492" spans="6:28" ht="60" customHeight="1" x14ac:dyDescent="0.35">
      <c r="F492" s="84">
        <f t="shared" si="183"/>
        <v>80102</v>
      </c>
      <c r="G492" s="37" t="s">
        <v>197</v>
      </c>
      <c r="H492" s="31">
        <f>3000000</f>
        <v>3000000</v>
      </c>
      <c r="I492" s="24">
        <f>H492*0.7</f>
        <v>2100000</v>
      </c>
      <c r="J492" s="1">
        <f>H492-I492</f>
        <v>900000</v>
      </c>
      <c r="K492" s="1"/>
      <c r="L492" s="1"/>
      <c r="M492" s="25"/>
      <c r="N492" s="31">
        <f t="shared" ref="N492:N503" si="184">H492</f>
        <v>3000000</v>
      </c>
      <c r="O492" s="24">
        <f>N492*0.7</f>
        <v>2100000</v>
      </c>
      <c r="P492" s="1">
        <f>N492-O492</f>
        <v>900000</v>
      </c>
      <c r="Q492" s="1"/>
      <c r="R492" s="1"/>
      <c r="S492" s="25"/>
      <c r="T492" s="31">
        <f t="shared" ref="T492:T503" si="185">H492-N492</f>
        <v>0</v>
      </c>
      <c r="U492" s="24">
        <f>T492*0.7</f>
        <v>0</v>
      </c>
      <c r="V492" s="1">
        <f>T492-U492</f>
        <v>0</v>
      </c>
      <c r="W492" s="1"/>
      <c r="X492" s="1"/>
      <c r="Y492" s="25"/>
      <c r="AA492" s="65">
        <f t="shared" si="166"/>
        <v>0</v>
      </c>
      <c r="AB492" s="55">
        <f t="shared" si="167"/>
        <v>0</v>
      </c>
    </row>
    <row r="493" spans="6:28" ht="60" customHeight="1" x14ac:dyDescent="0.35">
      <c r="F493" s="84">
        <f t="shared" si="183"/>
        <v>80103</v>
      </c>
      <c r="G493" s="37" t="s">
        <v>198</v>
      </c>
      <c r="H493" s="31">
        <v>500000</v>
      </c>
      <c r="I493" s="24">
        <f>H493*0.7</f>
        <v>350000</v>
      </c>
      <c r="J493" s="1">
        <f>H493-I493</f>
        <v>150000</v>
      </c>
      <c r="K493" s="1"/>
      <c r="L493" s="1"/>
      <c r="M493" s="25"/>
      <c r="N493" s="31">
        <f t="shared" si="184"/>
        <v>500000</v>
      </c>
      <c r="O493" s="24">
        <f>N493*0.7</f>
        <v>350000</v>
      </c>
      <c r="P493" s="1">
        <f>N493-O493</f>
        <v>150000</v>
      </c>
      <c r="Q493" s="1"/>
      <c r="R493" s="1"/>
      <c r="S493" s="25"/>
      <c r="T493" s="31">
        <f t="shared" si="185"/>
        <v>0</v>
      </c>
      <c r="U493" s="24">
        <f>T493*0.7</f>
        <v>0</v>
      </c>
      <c r="V493" s="1">
        <f>T493-U493</f>
        <v>0</v>
      </c>
      <c r="W493" s="1"/>
      <c r="X493" s="1"/>
      <c r="Y493" s="25"/>
      <c r="AA493" s="65">
        <f t="shared" si="166"/>
        <v>0</v>
      </c>
      <c r="AB493" s="55">
        <f t="shared" si="167"/>
        <v>0</v>
      </c>
    </row>
    <row r="494" spans="6:28" ht="60" customHeight="1" x14ac:dyDescent="0.35">
      <c r="F494" s="84">
        <f t="shared" si="183"/>
        <v>80104</v>
      </c>
      <c r="G494" s="37" t="s">
        <v>199</v>
      </c>
      <c r="H494" s="31">
        <f>2500000+3000000+1500000</f>
        <v>7000000</v>
      </c>
      <c r="I494" s="24">
        <f>H494*0.85</f>
        <v>5950000</v>
      </c>
      <c r="J494" s="1">
        <f>H494-I494</f>
        <v>1050000</v>
      </c>
      <c r="K494" s="1"/>
      <c r="L494" s="1"/>
      <c r="M494" s="25"/>
      <c r="N494" s="31">
        <f t="shared" si="184"/>
        <v>7000000</v>
      </c>
      <c r="O494" s="24">
        <f>N494*0.85</f>
        <v>5950000</v>
      </c>
      <c r="P494" s="1">
        <f>N494-O494</f>
        <v>1050000</v>
      </c>
      <c r="Q494" s="1"/>
      <c r="R494" s="1"/>
      <c r="S494" s="25"/>
      <c r="T494" s="31">
        <f t="shared" si="185"/>
        <v>0</v>
      </c>
      <c r="U494" s="24">
        <f>T494*0.85</f>
        <v>0</v>
      </c>
      <c r="V494" s="1">
        <f>T494-U494</f>
        <v>0</v>
      </c>
      <c r="W494" s="1"/>
      <c r="X494" s="1"/>
      <c r="Y494" s="25"/>
      <c r="AA494" s="65">
        <f t="shared" si="166"/>
        <v>0</v>
      </c>
      <c r="AB494" s="55">
        <f t="shared" si="167"/>
        <v>0</v>
      </c>
    </row>
    <row r="495" spans="6:28" ht="60" customHeight="1" x14ac:dyDescent="0.35">
      <c r="F495" s="84">
        <f t="shared" si="183"/>
        <v>80105</v>
      </c>
      <c r="G495" s="37" t="s">
        <v>218</v>
      </c>
      <c r="H495" s="31">
        <v>3000000</v>
      </c>
      <c r="I495" s="24">
        <f>H495</f>
        <v>3000000</v>
      </c>
      <c r="J495" s="1"/>
      <c r="K495" s="1"/>
      <c r="L495" s="1"/>
      <c r="M495" s="25"/>
      <c r="N495" s="31">
        <f t="shared" si="184"/>
        <v>3000000</v>
      </c>
      <c r="O495" s="24">
        <f>N495</f>
        <v>3000000</v>
      </c>
      <c r="P495" s="1"/>
      <c r="Q495" s="1"/>
      <c r="R495" s="1"/>
      <c r="S495" s="25"/>
      <c r="T495" s="31">
        <f t="shared" si="185"/>
        <v>0</v>
      </c>
      <c r="U495" s="24">
        <f>T495</f>
        <v>0</v>
      </c>
      <c r="V495" s="1"/>
      <c r="W495" s="1"/>
      <c r="X495" s="1"/>
      <c r="Y495" s="25"/>
      <c r="AA495" s="65">
        <f t="shared" si="166"/>
        <v>0</v>
      </c>
      <c r="AB495" s="55">
        <f t="shared" si="167"/>
        <v>0</v>
      </c>
    </row>
    <row r="496" spans="6:28" ht="60" customHeight="1" x14ac:dyDescent="0.35">
      <c r="F496" s="84">
        <f t="shared" si="183"/>
        <v>80106</v>
      </c>
      <c r="G496" s="37" t="s">
        <v>200</v>
      </c>
      <c r="H496" s="31">
        <f>10000000+10000000+250000</f>
        <v>20250000</v>
      </c>
      <c r="I496" s="24">
        <f>H496-250000*0.3</f>
        <v>20175000</v>
      </c>
      <c r="J496" s="1">
        <f>H496-I496</f>
        <v>75000</v>
      </c>
      <c r="K496" s="1"/>
      <c r="L496" s="1"/>
      <c r="M496" s="25"/>
      <c r="N496" s="31">
        <f t="shared" si="184"/>
        <v>20250000</v>
      </c>
      <c r="O496" s="24">
        <f>N496-250000*0.3</f>
        <v>20175000</v>
      </c>
      <c r="P496" s="1">
        <f>N496-O496</f>
        <v>75000</v>
      </c>
      <c r="Q496" s="1"/>
      <c r="R496" s="1"/>
      <c r="S496" s="25"/>
      <c r="T496" s="31">
        <f t="shared" si="185"/>
        <v>0</v>
      </c>
      <c r="U496" s="24"/>
      <c r="V496" s="1"/>
      <c r="W496" s="1"/>
      <c r="X496" s="1"/>
      <c r="Y496" s="25"/>
      <c r="AA496" s="65">
        <f t="shared" si="166"/>
        <v>0</v>
      </c>
      <c r="AB496" s="55">
        <f t="shared" si="167"/>
        <v>0</v>
      </c>
    </row>
    <row r="497" spans="6:29" ht="60" customHeight="1" x14ac:dyDescent="0.35">
      <c r="F497" s="84">
        <f t="shared" si="183"/>
        <v>80107</v>
      </c>
      <c r="G497" s="37" t="s">
        <v>201</v>
      </c>
      <c r="H497" s="31">
        <v>200000</v>
      </c>
      <c r="I497" s="24">
        <f>H497</f>
        <v>200000</v>
      </c>
      <c r="J497" s="1"/>
      <c r="K497" s="1"/>
      <c r="L497" s="1"/>
      <c r="M497" s="25"/>
      <c r="N497" s="31">
        <f t="shared" si="184"/>
        <v>200000</v>
      </c>
      <c r="O497" s="24">
        <f>N497</f>
        <v>200000</v>
      </c>
      <c r="P497" s="1"/>
      <c r="Q497" s="1"/>
      <c r="R497" s="1"/>
      <c r="S497" s="25"/>
      <c r="T497" s="31">
        <f t="shared" si="185"/>
        <v>0</v>
      </c>
      <c r="U497" s="24">
        <f>T497</f>
        <v>0</v>
      </c>
      <c r="V497" s="1"/>
      <c r="W497" s="1"/>
      <c r="X497" s="1"/>
      <c r="Y497" s="25"/>
      <c r="AA497" s="65">
        <f t="shared" si="166"/>
        <v>0</v>
      </c>
      <c r="AB497" s="55">
        <f t="shared" si="167"/>
        <v>0</v>
      </c>
    </row>
    <row r="498" spans="6:29" ht="60" customHeight="1" x14ac:dyDescent="0.35">
      <c r="F498" s="84">
        <f t="shared" si="183"/>
        <v>80108</v>
      </c>
      <c r="G498" s="37" t="s">
        <v>202</v>
      </c>
      <c r="H498" s="31">
        <v>4000000</v>
      </c>
      <c r="I498" s="24">
        <f>H498</f>
        <v>4000000</v>
      </c>
      <c r="J498" s="1"/>
      <c r="K498" s="1"/>
      <c r="L498" s="1"/>
      <c r="M498" s="25"/>
      <c r="N498" s="31">
        <f t="shared" si="184"/>
        <v>4000000</v>
      </c>
      <c r="O498" s="24">
        <f>N498</f>
        <v>4000000</v>
      </c>
      <c r="P498" s="1"/>
      <c r="Q498" s="1"/>
      <c r="R498" s="1"/>
      <c r="S498" s="25"/>
      <c r="T498" s="31">
        <f t="shared" si="185"/>
        <v>0</v>
      </c>
      <c r="U498" s="24">
        <f>T498</f>
        <v>0</v>
      </c>
      <c r="V498" s="1"/>
      <c r="W498" s="1"/>
      <c r="X498" s="1"/>
      <c r="Y498" s="25"/>
      <c r="AA498" s="65">
        <f t="shared" si="166"/>
        <v>0</v>
      </c>
      <c r="AB498" s="55">
        <f t="shared" si="167"/>
        <v>0</v>
      </c>
    </row>
    <row r="499" spans="6:29" ht="60" customHeight="1" x14ac:dyDescent="0.35">
      <c r="F499" s="84">
        <f t="shared" si="183"/>
        <v>80109</v>
      </c>
      <c r="G499" s="37" t="s">
        <v>115</v>
      </c>
      <c r="H499" s="31">
        <v>9500000</v>
      </c>
      <c r="I499" s="24">
        <f>H499</f>
        <v>9500000</v>
      </c>
      <c r="J499" s="1"/>
      <c r="K499" s="1"/>
      <c r="L499" s="1"/>
      <c r="M499" s="25"/>
      <c r="N499" s="31">
        <f t="shared" si="184"/>
        <v>9500000</v>
      </c>
      <c r="O499" s="24">
        <f>N499</f>
        <v>9500000</v>
      </c>
      <c r="P499" s="1"/>
      <c r="Q499" s="1"/>
      <c r="R499" s="1"/>
      <c r="S499" s="25"/>
      <c r="T499" s="31">
        <f t="shared" si="185"/>
        <v>0</v>
      </c>
      <c r="U499" s="24">
        <f>T499</f>
        <v>0</v>
      </c>
      <c r="V499" s="1"/>
      <c r="W499" s="1"/>
      <c r="X499" s="1"/>
      <c r="Y499" s="25"/>
      <c r="AA499" s="65">
        <f t="shared" si="166"/>
        <v>0</v>
      </c>
      <c r="AB499" s="55">
        <f t="shared" si="167"/>
        <v>0</v>
      </c>
    </row>
    <row r="500" spans="6:29" ht="60" customHeight="1" x14ac:dyDescent="0.35">
      <c r="F500" s="84">
        <f t="shared" si="183"/>
        <v>80110</v>
      </c>
      <c r="G500" s="37" t="s">
        <v>217</v>
      </c>
      <c r="H500" s="31">
        <v>300000000</v>
      </c>
      <c r="I500" s="24">
        <f>H500</f>
        <v>300000000</v>
      </c>
      <c r="J500" s="1"/>
      <c r="K500" s="1"/>
      <c r="L500" s="1"/>
      <c r="M500" s="25"/>
      <c r="N500" s="31">
        <f t="shared" si="184"/>
        <v>300000000</v>
      </c>
      <c r="O500" s="24">
        <f>N500</f>
        <v>300000000</v>
      </c>
      <c r="P500" s="1"/>
      <c r="Q500" s="1"/>
      <c r="R500" s="1"/>
      <c r="S500" s="25"/>
      <c r="T500" s="31">
        <f t="shared" si="185"/>
        <v>0</v>
      </c>
      <c r="U500" s="24">
        <f>T500</f>
        <v>0</v>
      </c>
      <c r="V500" s="1"/>
      <c r="W500" s="1"/>
      <c r="X500" s="1"/>
      <c r="Y500" s="25"/>
      <c r="AA500" s="65">
        <f t="shared" si="166"/>
        <v>0</v>
      </c>
      <c r="AB500" s="55">
        <f t="shared" si="167"/>
        <v>0</v>
      </c>
    </row>
    <row r="501" spans="6:29" ht="60" customHeight="1" x14ac:dyDescent="0.35">
      <c r="F501" s="84">
        <f t="shared" si="183"/>
        <v>80111</v>
      </c>
      <c r="G501" s="37" t="s">
        <v>216</v>
      </c>
      <c r="H501" s="31">
        <v>1000000</v>
      </c>
      <c r="I501" s="24">
        <f>H501*0.85</f>
        <v>850000</v>
      </c>
      <c r="J501" s="1">
        <f>H501-I501</f>
        <v>150000</v>
      </c>
      <c r="K501" s="1"/>
      <c r="L501" s="1"/>
      <c r="M501" s="25"/>
      <c r="N501" s="31">
        <f t="shared" si="184"/>
        <v>1000000</v>
      </c>
      <c r="O501" s="24">
        <f>N501*0.85</f>
        <v>850000</v>
      </c>
      <c r="P501" s="1">
        <f>N501-O501</f>
        <v>150000</v>
      </c>
      <c r="Q501" s="1"/>
      <c r="R501" s="1"/>
      <c r="S501" s="25"/>
      <c r="T501" s="31">
        <f t="shared" si="185"/>
        <v>0</v>
      </c>
      <c r="U501" s="24">
        <f>T501*0.85</f>
        <v>0</v>
      </c>
      <c r="V501" s="1">
        <f>T501-U501</f>
        <v>0</v>
      </c>
      <c r="W501" s="1"/>
      <c r="X501" s="1"/>
      <c r="Y501" s="25"/>
      <c r="AA501" s="65">
        <f t="shared" si="166"/>
        <v>0</v>
      </c>
      <c r="AB501" s="55">
        <f t="shared" si="167"/>
        <v>0</v>
      </c>
    </row>
    <row r="502" spans="6:29" ht="60" customHeight="1" x14ac:dyDescent="0.35">
      <c r="F502" s="84">
        <f t="shared" si="183"/>
        <v>80112</v>
      </c>
      <c r="G502" s="37" t="s">
        <v>237</v>
      </c>
      <c r="H502" s="31">
        <v>3000000</v>
      </c>
      <c r="I502" s="24">
        <f>H502*0.85</f>
        <v>2550000</v>
      </c>
      <c r="J502" s="1">
        <f>H502-I502</f>
        <v>450000</v>
      </c>
      <c r="K502" s="1"/>
      <c r="L502" s="1"/>
      <c r="M502" s="25"/>
      <c r="N502" s="31">
        <f t="shared" si="184"/>
        <v>3000000</v>
      </c>
      <c r="O502" s="24">
        <f>N502*0.85</f>
        <v>2550000</v>
      </c>
      <c r="P502" s="1">
        <f>N502-O502</f>
        <v>450000</v>
      </c>
      <c r="Q502" s="1"/>
      <c r="R502" s="1"/>
      <c r="S502" s="25"/>
      <c r="T502" s="31">
        <f t="shared" si="185"/>
        <v>0</v>
      </c>
      <c r="U502" s="24">
        <f>T502*0.85</f>
        <v>0</v>
      </c>
      <c r="V502" s="1">
        <f>T502-U502</f>
        <v>0</v>
      </c>
      <c r="W502" s="1"/>
      <c r="X502" s="1"/>
      <c r="Y502" s="25"/>
      <c r="AA502" s="65">
        <f t="shared" si="166"/>
        <v>0</v>
      </c>
      <c r="AB502" s="55">
        <f t="shared" si="167"/>
        <v>0</v>
      </c>
    </row>
    <row r="503" spans="6:29" ht="60" customHeight="1" x14ac:dyDescent="0.35">
      <c r="F503" s="84">
        <f t="shared" si="183"/>
        <v>80113</v>
      </c>
      <c r="G503" s="37" t="s">
        <v>284</v>
      </c>
      <c r="H503" s="31">
        <v>2000000</v>
      </c>
      <c r="I503" s="24">
        <f>H503</f>
        <v>2000000</v>
      </c>
      <c r="J503" s="1"/>
      <c r="K503" s="1"/>
      <c r="L503" s="1"/>
      <c r="M503" s="25"/>
      <c r="N503" s="31">
        <f t="shared" si="184"/>
        <v>2000000</v>
      </c>
      <c r="O503" s="24">
        <f>N503</f>
        <v>2000000</v>
      </c>
      <c r="P503" s="1"/>
      <c r="Q503" s="1"/>
      <c r="R503" s="1"/>
      <c r="S503" s="25"/>
      <c r="T503" s="31">
        <f t="shared" si="185"/>
        <v>0</v>
      </c>
      <c r="U503" s="24">
        <f>T503</f>
        <v>0</v>
      </c>
      <c r="V503" s="1"/>
      <c r="W503" s="1"/>
      <c r="X503" s="1"/>
      <c r="Y503" s="25"/>
      <c r="AA503" s="65">
        <f t="shared" si="166"/>
        <v>0</v>
      </c>
      <c r="AB503" s="55">
        <f t="shared" si="167"/>
        <v>0</v>
      </c>
    </row>
    <row r="504" spans="6:29" ht="60" customHeight="1" x14ac:dyDescent="0.35">
      <c r="F504" s="83"/>
      <c r="G504" s="38" t="s">
        <v>203</v>
      </c>
      <c r="H504" s="33">
        <f t="shared" ref="H504:M504" si="186">SUM(H491:H503)</f>
        <v>453450000</v>
      </c>
      <c r="I504" s="27">
        <f t="shared" si="186"/>
        <v>435675000</v>
      </c>
      <c r="J504" s="2">
        <f t="shared" si="186"/>
        <v>17775000</v>
      </c>
      <c r="K504" s="2">
        <f t="shared" si="186"/>
        <v>0</v>
      </c>
      <c r="L504" s="2">
        <f t="shared" si="186"/>
        <v>0</v>
      </c>
      <c r="M504" s="28">
        <f t="shared" si="186"/>
        <v>0</v>
      </c>
      <c r="N504" s="33">
        <f t="shared" ref="N504:S504" si="187">SUM(N491:N503)</f>
        <v>453450000</v>
      </c>
      <c r="O504" s="27">
        <f t="shared" si="187"/>
        <v>435675000</v>
      </c>
      <c r="P504" s="2">
        <f t="shared" si="187"/>
        <v>17775000</v>
      </c>
      <c r="Q504" s="2">
        <f t="shared" si="187"/>
        <v>0</v>
      </c>
      <c r="R504" s="2">
        <f t="shared" si="187"/>
        <v>0</v>
      </c>
      <c r="S504" s="28">
        <f t="shared" si="187"/>
        <v>0</v>
      </c>
      <c r="T504" s="33">
        <f t="shared" ref="T504:Y504" si="188">SUM(T491:T503)</f>
        <v>0</v>
      </c>
      <c r="U504" s="27">
        <f t="shared" si="188"/>
        <v>0</v>
      </c>
      <c r="V504" s="2">
        <f t="shared" si="188"/>
        <v>0</v>
      </c>
      <c r="W504" s="2">
        <f t="shared" si="188"/>
        <v>0</v>
      </c>
      <c r="X504" s="2">
        <f t="shared" si="188"/>
        <v>0</v>
      </c>
      <c r="Y504" s="28">
        <f t="shared" si="188"/>
        <v>0</v>
      </c>
      <c r="AA504" s="65">
        <f t="shared" si="166"/>
        <v>0</v>
      </c>
      <c r="AB504" s="55">
        <f t="shared" si="167"/>
        <v>0</v>
      </c>
    </row>
    <row r="505" spans="6:29" ht="60" customHeight="1" x14ac:dyDescent="0.35">
      <c r="F505" s="84">
        <v>80200</v>
      </c>
      <c r="G505" s="36" t="s">
        <v>526</v>
      </c>
      <c r="H505" s="33"/>
      <c r="I505" s="27"/>
      <c r="J505" s="2"/>
      <c r="K505" s="2"/>
      <c r="L505" s="2"/>
      <c r="M505" s="28"/>
      <c r="N505" s="33"/>
      <c r="O505" s="27"/>
      <c r="P505" s="2"/>
      <c r="Q505" s="2"/>
      <c r="R505" s="2"/>
      <c r="S505" s="28"/>
      <c r="T505" s="33"/>
      <c r="U505" s="27"/>
      <c r="V505" s="2"/>
      <c r="W505" s="2"/>
      <c r="X505" s="2"/>
      <c r="Y505" s="28"/>
      <c r="AA505" s="65">
        <f t="shared" si="166"/>
        <v>0</v>
      </c>
      <c r="AB505" s="55">
        <f t="shared" si="167"/>
        <v>0</v>
      </c>
    </row>
    <row r="506" spans="6:29" ht="60" customHeight="1" x14ac:dyDescent="0.35">
      <c r="F506" s="84">
        <f>F505+1</f>
        <v>80201</v>
      </c>
      <c r="G506" s="37" t="s">
        <v>527</v>
      </c>
      <c r="H506" s="31">
        <v>20000000</v>
      </c>
      <c r="I506" s="24">
        <f>H506</f>
        <v>20000000</v>
      </c>
      <c r="J506" s="1"/>
      <c r="K506" s="1"/>
      <c r="L506" s="1"/>
      <c r="M506" s="25"/>
      <c r="N506" s="31">
        <f>H506</f>
        <v>20000000</v>
      </c>
      <c r="O506" s="24">
        <f>N506</f>
        <v>20000000</v>
      </c>
      <c r="P506" s="1"/>
      <c r="Q506" s="1"/>
      <c r="R506" s="1"/>
      <c r="S506" s="28"/>
      <c r="T506" s="33">
        <f>H506-N506</f>
        <v>0</v>
      </c>
      <c r="U506" s="27">
        <f>T506</f>
        <v>0</v>
      </c>
      <c r="V506" s="2"/>
      <c r="W506" s="2"/>
      <c r="X506" s="2"/>
      <c r="Y506" s="28"/>
      <c r="AA506" s="65">
        <f t="shared" si="166"/>
        <v>0</v>
      </c>
      <c r="AB506" s="55">
        <f t="shared" si="167"/>
        <v>0</v>
      </c>
    </row>
    <row r="507" spans="6:29" ht="60" customHeight="1" x14ac:dyDescent="0.35">
      <c r="F507" s="84">
        <f>F506+1</f>
        <v>80202</v>
      </c>
      <c r="G507" s="37" t="s">
        <v>558</v>
      </c>
      <c r="H507" s="31">
        <v>13000000</v>
      </c>
      <c r="I507" s="24"/>
      <c r="J507" s="1"/>
      <c r="K507" s="1"/>
      <c r="L507" s="1"/>
      <c r="M507" s="25"/>
      <c r="N507" s="31">
        <f>H507</f>
        <v>13000000</v>
      </c>
      <c r="O507" s="24">
        <f>N507</f>
        <v>13000000</v>
      </c>
      <c r="P507" s="1"/>
      <c r="Q507" s="1"/>
      <c r="R507" s="1"/>
      <c r="S507" s="28"/>
      <c r="T507" s="33"/>
      <c r="U507" s="27"/>
      <c r="V507" s="2"/>
      <c r="W507" s="2"/>
      <c r="X507" s="2"/>
      <c r="Y507" s="64"/>
      <c r="AA507" s="65"/>
      <c r="AB507" s="55"/>
    </row>
    <row r="508" spans="6:29" ht="60" customHeight="1" x14ac:dyDescent="0.35">
      <c r="F508" s="84">
        <f>F507+1</f>
        <v>80203</v>
      </c>
      <c r="G508" s="37" t="s">
        <v>531</v>
      </c>
      <c r="H508" s="31">
        <v>6500000</v>
      </c>
      <c r="I508" s="24">
        <f>H508</f>
        <v>6500000</v>
      </c>
      <c r="J508" s="1"/>
      <c r="K508" s="1"/>
      <c r="L508" s="1"/>
      <c r="M508" s="25"/>
      <c r="N508" s="31">
        <v>6500000</v>
      </c>
      <c r="O508" s="24">
        <f>+N508</f>
        <v>6500000</v>
      </c>
      <c r="P508" s="1"/>
      <c r="Q508" s="1"/>
      <c r="R508" s="1"/>
      <c r="S508" s="28"/>
      <c r="T508" s="33"/>
      <c r="U508" s="27"/>
      <c r="V508" s="2"/>
      <c r="W508" s="2"/>
      <c r="X508" s="2"/>
      <c r="Y508" s="64"/>
      <c r="AA508" s="65">
        <f t="shared" si="166"/>
        <v>0</v>
      </c>
      <c r="AB508" s="55">
        <f t="shared" si="167"/>
        <v>0</v>
      </c>
    </row>
    <row r="509" spans="6:29" ht="60" customHeight="1" x14ac:dyDescent="0.35">
      <c r="F509" s="83"/>
      <c r="G509" s="38" t="s">
        <v>528</v>
      </c>
      <c r="H509" s="33">
        <f t="shared" ref="H509:O509" si="189">SUM(H506:H508)</f>
        <v>39500000</v>
      </c>
      <c r="I509" s="27">
        <f t="shared" si="189"/>
        <v>26500000</v>
      </c>
      <c r="J509" s="2">
        <f t="shared" si="189"/>
        <v>0</v>
      </c>
      <c r="K509" s="2">
        <f t="shared" si="189"/>
        <v>0</v>
      </c>
      <c r="L509" s="2">
        <f t="shared" si="189"/>
        <v>0</v>
      </c>
      <c r="M509" s="28">
        <f t="shared" si="189"/>
        <v>0</v>
      </c>
      <c r="N509" s="33">
        <f t="shared" si="189"/>
        <v>39500000</v>
      </c>
      <c r="O509" s="27">
        <f t="shared" si="189"/>
        <v>39500000</v>
      </c>
      <c r="P509" s="2">
        <f t="shared" ref="P509:X509" si="190">SUM(P506:P508)</f>
        <v>0</v>
      </c>
      <c r="Q509" s="2">
        <f t="shared" si="190"/>
        <v>0</v>
      </c>
      <c r="R509" s="2">
        <f t="shared" si="190"/>
        <v>0</v>
      </c>
      <c r="S509" s="28">
        <f t="shared" si="190"/>
        <v>0</v>
      </c>
      <c r="T509" s="33">
        <f t="shared" si="190"/>
        <v>0</v>
      </c>
      <c r="U509" s="27">
        <f t="shared" si="190"/>
        <v>0</v>
      </c>
      <c r="V509" s="2">
        <f t="shared" si="190"/>
        <v>0</v>
      </c>
      <c r="W509" s="2">
        <f t="shared" si="190"/>
        <v>0</v>
      </c>
      <c r="X509" s="2">
        <f t="shared" si="190"/>
        <v>0</v>
      </c>
      <c r="Y509" s="28">
        <f>Y506</f>
        <v>0</v>
      </c>
      <c r="AA509" s="65">
        <f t="shared" si="166"/>
        <v>0</v>
      </c>
      <c r="AB509" s="55">
        <f t="shared" si="167"/>
        <v>0</v>
      </c>
    </row>
    <row r="510" spans="6:29" ht="60" customHeight="1" x14ac:dyDescent="0.35">
      <c r="F510" s="84">
        <v>80300</v>
      </c>
      <c r="G510" s="36" t="s">
        <v>204</v>
      </c>
      <c r="H510" s="31"/>
      <c r="I510" s="24"/>
      <c r="J510" s="1"/>
      <c r="K510" s="1"/>
      <c r="L510" s="1"/>
      <c r="M510" s="25"/>
      <c r="N510" s="31"/>
      <c r="O510" s="24"/>
      <c r="P510" s="1"/>
      <c r="Q510" s="1"/>
      <c r="R510" s="1"/>
      <c r="S510" s="25"/>
      <c r="T510" s="31"/>
      <c r="U510" s="24"/>
      <c r="V510" s="1"/>
      <c r="W510" s="1"/>
      <c r="X510" s="1"/>
      <c r="Y510" s="25"/>
      <c r="AA510" s="65">
        <f t="shared" si="166"/>
        <v>0</v>
      </c>
      <c r="AB510" s="55">
        <f t="shared" si="167"/>
        <v>0</v>
      </c>
    </row>
    <row r="511" spans="6:29" ht="60" customHeight="1" x14ac:dyDescent="0.35">
      <c r="F511" s="84">
        <f>F510+1</f>
        <v>80301</v>
      </c>
      <c r="G511" s="37" t="s">
        <v>489</v>
      </c>
      <c r="H511" s="31">
        <v>4560000</v>
      </c>
      <c r="I511" s="24"/>
      <c r="J511" s="1"/>
      <c r="K511" s="1"/>
      <c r="L511" s="1">
        <f>+H511</f>
        <v>4560000</v>
      </c>
      <c r="M511" s="25"/>
      <c r="N511" s="31">
        <v>0</v>
      </c>
      <c r="O511" s="24"/>
      <c r="P511" s="1"/>
      <c r="Q511" s="1"/>
      <c r="R511" s="1">
        <f>+N511</f>
        <v>0</v>
      </c>
      <c r="S511" s="25"/>
      <c r="T511" s="31">
        <f t="shared" ref="T511:T516" si="191">H511-N511</f>
        <v>4560000</v>
      </c>
      <c r="U511" s="24"/>
      <c r="V511" s="1"/>
      <c r="W511" s="1"/>
      <c r="X511" s="1">
        <f>T511</f>
        <v>4560000</v>
      </c>
      <c r="Y511" s="25"/>
      <c r="AA511" s="65">
        <f t="shared" si="166"/>
        <v>0</v>
      </c>
      <c r="AB511" s="55">
        <f t="shared" si="167"/>
        <v>0</v>
      </c>
      <c r="AC511" s="66"/>
    </row>
    <row r="512" spans="6:29" ht="60" customHeight="1" x14ac:dyDescent="0.35">
      <c r="F512" s="84">
        <f>F511+1</f>
        <v>80302</v>
      </c>
      <c r="G512" s="37" t="s">
        <v>532</v>
      </c>
      <c r="H512" s="31">
        <v>650000</v>
      </c>
      <c r="I512" s="24"/>
      <c r="J512" s="1"/>
      <c r="K512" s="1"/>
      <c r="L512" s="1"/>
      <c r="M512" s="25"/>
      <c r="N512" s="31">
        <v>650000</v>
      </c>
      <c r="O512" s="24"/>
      <c r="P512" s="1"/>
      <c r="Q512" s="1"/>
      <c r="R512" s="1">
        <f>N512</f>
        <v>650000</v>
      </c>
      <c r="S512" s="25"/>
      <c r="T512" s="31">
        <f t="shared" si="191"/>
        <v>0</v>
      </c>
      <c r="U512" s="24"/>
      <c r="V512" s="1"/>
      <c r="W512" s="1"/>
      <c r="X512" s="1"/>
      <c r="Y512" s="25"/>
      <c r="AA512" s="65">
        <f t="shared" si="166"/>
        <v>0</v>
      </c>
      <c r="AB512" s="55">
        <f t="shared" si="167"/>
        <v>0</v>
      </c>
      <c r="AC512" s="66"/>
    </row>
    <row r="513" spans="6:29" ht="60" customHeight="1" x14ac:dyDescent="0.35">
      <c r="F513" s="84">
        <f t="shared" ref="F513:F559" si="192">F512+1</f>
        <v>80303</v>
      </c>
      <c r="G513" s="37" t="s">
        <v>533</v>
      </c>
      <c r="H513" s="31">
        <v>400000</v>
      </c>
      <c r="I513" s="24"/>
      <c r="J513" s="1"/>
      <c r="K513" s="1"/>
      <c r="L513" s="1"/>
      <c r="M513" s="25"/>
      <c r="N513" s="31">
        <v>400000</v>
      </c>
      <c r="O513" s="24"/>
      <c r="P513" s="1"/>
      <c r="Q513" s="1"/>
      <c r="R513" s="1">
        <f>N513</f>
        <v>400000</v>
      </c>
      <c r="S513" s="25"/>
      <c r="T513" s="31">
        <f t="shared" si="191"/>
        <v>0</v>
      </c>
      <c r="U513" s="24"/>
      <c r="V513" s="1"/>
      <c r="W513" s="1"/>
      <c r="X513" s="1"/>
      <c r="Y513" s="25"/>
      <c r="AA513" s="65">
        <f t="shared" si="166"/>
        <v>0</v>
      </c>
      <c r="AB513" s="55">
        <f t="shared" si="167"/>
        <v>0</v>
      </c>
      <c r="AC513" s="66"/>
    </row>
    <row r="514" spans="6:29" ht="60" customHeight="1" x14ac:dyDescent="0.35">
      <c r="F514" s="84">
        <f t="shared" si="192"/>
        <v>80304</v>
      </c>
      <c r="G514" s="37" t="s">
        <v>556</v>
      </c>
      <c r="H514" s="31">
        <v>15000000</v>
      </c>
      <c r="I514" s="24"/>
      <c r="J514" s="1"/>
      <c r="K514" s="1"/>
      <c r="L514" s="1"/>
      <c r="M514" s="25"/>
      <c r="N514" s="31">
        <f>H514</f>
        <v>15000000</v>
      </c>
      <c r="O514" s="24">
        <f>N514</f>
        <v>15000000</v>
      </c>
      <c r="P514" s="1"/>
      <c r="Q514" s="1"/>
      <c r="R514" s="1"/>
      <c r="S514" s="25"/>
      <c r="T514" s="31">
        <f t="shared" si="191"/>
        <v>0</v>
      </c>
      <c r="U514" s="24"/>
      <c r="V514" s="1"/>
      <c r="W514" s="1"/>
      <c r="X514" s="1"/>
      <c r="Y514" s="25"/>
      <c r="AA514" s="65">
        <f t="shared" si="166"/>
        <v>0</v>
      </c>
      <c r="AB514" s="55">
        <f t="shared" si="167"/>
        <v>0</v>
      </c>
      <c r="AC514" s="66"/>
    </row>
    <row r="515" spans="6:29" ht="60" customHeight="1" x14ac:dyDescent="0.35">
      <c r="F515" s="84">
        <f t="shared" si="192"/>
        <v>80305</v>
      </c>
      <c r="G515" s="37" t="s">
        <v>534</v>
      </c>
      <c r="H515" s="31">
        <v>250000</v>
      </c>
      <c r="I515" s="24"/>
      <c r="J515" s="1"/>
      <c r="K515" s="1"/>
      <c r="L515" s="1"/>
      <c r="M515" s="25"/>
      <c r="N515" s="31">
        <v>250000</v>
      </c>
      <c r="O515" s="24"/>
      <c r="P515" s="1"/>
      <c r="Q515" s="1"/>
      <c r="R515" s="1">
        <f>N515</f>
        <v>250000</v>
      </c>
      <c r="S515" s="25"/>
      <c r="T515" s="31">
        <f t="shared" si="191"/>
        <v>0</v>
      </c>
      <c r="U515" s="24"/>
      <c r="V515" s="1"/>
      <c r="W515" s="1"/>
      <c r="X515" s="1"/>
      <c r="Y515" s="25"/>
      <c r="AA515" s="65">
        <f t="shared" si="166"/>
        <v>0</v>
      </c>
      <c r="AB515" s="55">
        <f t="shared" si="167"/>
        <v>0</v>
      </c>
      <c r="AC515" s="66"/>
    </row>
    <row r="516" spans="6:29" ht="60" customHeight="1" x14ac:dyDescent="0.35">
      <c r="F516" s="84">
        <f t="shared" si="192"/>
        <v>80306</v>
      </c>
      <c r="G516" s="37" t="s">
        <v>535</v>
      </c>
      <c r="H516" s="31">
        <v>150000</v>
      </c>
      <c r="I516" s="24"/>
      <c r="J516" s="1"/>
      <c r="K516" s="1"/>
      <c r="L516" s="1"/>
      <c r="M516" s="25"/>
      <c r="N516" s="31">
        <v>150000</v>
      </c>
      <c r="O516" s="24"/>
      <c r="P516" s="1"/>
      <c r="Q516" s="1"/>
      <c r="R516" s="1">
        <f>N516</f>
        <v>150000</v>
      </c>
      <c r="S516" s="25"/>
      <c r="T516" s="31">
        <f t="shared" si="191"/>
        <v>0</v>
      </c>
      <c r="U516" s="24"/>
      <c r="V516" s="1"/>
      <c r="W516" s="1"/>
      <c r="X516" s="1"/>
      <c r="Y516" s="25"/>
      <c r="AA516" s="65">
        <f t="shared" si="166"/>
        <v>0</v>
      </c>
      <c r="AB516" s="55">
        <f t="shared" si="167"/>
        <v>0</v>
      </c>
      <c r="AC516" s="66"/>
    </row>
    <row r="517" spans="6:29" ht="60" customHeight="1" x14ac:dyDescent="0.35">
      <c r="F517" s="84">
        <f t="shared" si="192"/>
        <v>80307</v>
      </c>
      <c r="G517" s="37" t="s">
        <v>280</v>
      </c>
      <c r="H517" s="31">
        <v>15000000</v>
      </c>
      <c r="I517" s="24">
        <v>12000000</v>
      </c>
      <c r="J517" s="1"/>
      <c r="K517" s="1"/>
      <c r="L517" s="1">
        <f>H517-I517</f>
        <v>3000000</v>
      </c>
      <c r="M517" s="25"/>
      <c r="N517" s="31">
        <v>0</v>
      </c>
      <c r="O517" s="24"/>
      <c r="P517" s="1"/>
      <c r="Q517" s="1"/>
      <c r="R517" s="1">
        <f>+N517</f>
        <v>0</v>
      </c>
      <c r="S517" s="25"/>
      <c r="T517" s="31">
        <f t="shared" ref="T517:T559" si="193">H517-N517</f>
        <v>15000000</v>
      </c>
      <c r="U517" s="24">
        <v>12000000</v>
      </c>
      <c r="V517" s="1"/>
      <c r="W517" s="1"/>
      <c r="X517" s="1">
        <f>T517-U517</f>
        <v>3000000</v>
      </c>
      <c r="Y517" s="25"/>
      <c r="AA517" s="65">
        <f t="shared" si="166"/>
        <v>0</v>
      </c>
      <c r="AB517" s="55">
        <f t="shared" si="167"/>
        <v>0</v>
      </c>
      <c r="AC517" s="66"/>
    </row>
    <row r="518" spans="6:29" ht="60" customHeight="1" x14ac:dyDescent="0.35">
      <c r="F518" s="84">
        <f t="shared" si="192"/>
        <v>80308</v>
      </c>
      <c r="G518" s="37" t="s">
        <v>490</v>
      </c>
      <c r="H518" s="31">
        <v>1300000</v>
      </c>
      <c r="I518" s="24"/>
      <c r="J518" s="1"/>
      <c r="K518" s="1"/>
      <c r="L518" s="1">
        <f>+H518</f>
        <v>1300000</v>
      </c>
      <c r="M518" s="25"/>
      <c r="N518" s="31">
        <v>0</v>
      </c>
      <c r="O518" s="24"/>
      <c r="P518" s="1"/>
      <c r="Q518" s="1"/>
      <c r="R518" s="1">
        <f>+N518</f>
        <v>0</v>
      </c>
      <c r="S518" s="25"/>
      <c r="T518" s="31">
        <f t="shared" si="193"/>
        <v>1300000</v>
      </c>
      <c r="U518" s="24"/>
      <c r="V518" s="1"/>
      <c r="W518" s="1"/>
      <c r="X518" s="1">
        <f>T518</f>
        <v>1300000</v>
      </c>
      <c r="Y518" s="25"/>
      <c r="AA518" s="65">
        <f t="shared" si="166"/>
        <v>0</v>
      </c>
      <c r="AB518" s="55">
        <f t="shared" si="167"/>
        <v>0</v>
      </c>
      <c r="AC518" s="66"/>
    </row>
    <row r="519" spans="6:29" ht="60" customHeight="1" x14ac:dyDescent="0.35">
      <c r="F519" s="84">
        <f t="shared" si="192"/>
        <v>80309</v>
      </c>
      <c r="G519" s="37" t="s">
        <v>491</v>
      </c>
      <c r="H519" s="31">
        <v>1188000</v>
      </c>
      <c r="I519" s="24"/>
      <c r="J519" s="1"/>
      <c r="K519" s="1"/>
      <c r="L519" s="1">
        <f t="shared" ref="L519:L531" si="194">+H519</f>
        <v>1188000</v>
      </c>
      <c r="M519" s="25"/>
      <c r="N519" s="31">
        <v>0</v>
      </c>
      <c r="O519" s="24"/>
      <c r="P519" s="1"/>
      <c r="Q519" s="1"/>
      <c r="R519" s="1">
        <f>+N519-O519</f>
        <v>0</v>
      </c>
      <c r="S519" s="25"/>
      <c r="T519" s="31">
        <f t="shared" si="193"/>
        <v>1188000</v>
      </c>
      <c r="U519" s="24"/>
      <c r="V519" s="1"/>
      <c r="W519" s="1"/>
      <c r="X519" s="1">
        <f>T519-U519</f>
        <v>1188000</v>
      </c>
      <c r="Y519" s="25"/>
      <c r="AA519" s="65">
        <f t="shared" si="166"/>
        <v>0</v>
      </c>
      <c r="AB519" s="55">
        <f t="shared" si="167"/>
        <v>0</v>
      </c>
      <c r="AC519" s="66"/>
    </row>
    <row r="520" spans="6:29" ht="60" customHeight="1" x14ac:dyDescent="0.35">
      <c r="F520" s="84">
        <f t="shared" si="192"/>
        <v>80310</v>
      </c>
      <c r="G520" s="37" t="s">
        <v>492</v>
      </c>
      <c r="H520" s="31">
        <v>5600000</v>
      </c>
      <c r="I520" s="24"/>
      <c r="J520" s="1"/>
      <c r="K520" s="1"/>
      <c r="L520" s="1">
        <f t="shared" si="194"/>
        <v>5600000</v>
      </c>
      <c r="M520" s="25"/>
      <c r="N520" s="31">
        <v>0</v>
      </c>
      <c r="O520" s="24"/>
      <c r="P520" s="1"/>
      <c r="Q520" s="1"/>
      <c r="R520" s="1">
        <f>+N520</f>
        <v>0</v>
      </c>
      <c r="S520" s="25"/>
      <c r="T520" s="31">
        <f t="shared" si="193"/>
        <v>5600000</v>
      </c>
      <c r="U520" s="24"/>
      <c r="V520" s="1"/>
      <c r="W520" s="1"/>
      <c r="X520" s="1">
        <f>T520</f>
        <v>5600000</v>
      </c>
      <c r="Y520" s="25"/>
      <c r="AA520" s="65">
        <f t="shared" si="166"/>
        <v>0</v>
      </c>
      <c r="AB520" s="55">
        <f t="shared" si="167"/>
        <v>0</v>
      </c>
      <c r="AC520" s="66"/>
    </row>
    <row r="521" spans="6:29" ht="60" customHeight="1" x14ac:dyDescent="0.35">
      <c r="F521" s="84">
        <f t="shared" si="192"/>
        <v>80311</v>
      </c>
      <c r="G521" s="37" t="s">
        <v>493</v>
      </c>
      <c r="H521" s="31">
        <v>1100000</v>
      </c>
      <c r="I521" s="24">
        <v>750000</v>
      </c>
      <c r="J521" s="1"/>
      <c r="K521" s="1"/>
      <c r="L521" s="1">
        <f>H521-I521</f>
        <v>350000</v>
      </c>
      <c r="M521" s="25"/>
      <c r="N521" s="31">
        <v>0</v>
      </c>
      <c r="O521" s="24"/>
      <c r="P521" s="1"/>
      <c r="Q521" s="1"/>
      <c r="R521" s="1">
        <f t="shared" ref="R521:R529" si="195">+N521</f>
        <v>0</v>
      </c>
      <c r="S521" s="25"/>
      <c r="T521" s="31">
        <f t="shared" si="193"/>
        <v>1100000</v>
      </c>
      <c r="U521" s="24">
        <v>750000</v>
      </c>
      <c r="V521" s="1"/>
      <c r="W521" s="1"/>
      <c r="X521" s="1">
        <f>T521-U521</f>
        <v>350000</v>
      </c>
      <c r="Y521" s="25"/>
      <c r="AA521" s="65">
        <f t="shared" si="166"/>
        <v>0</v>
      </c>
      <c r="AB521" s="55">
        <f t="shared" si="167"/>
        <v>0</v>
      </c>
      <c r="AC521" s="66"/>
    </row>
    <row r="522" spans="6:29" ht="60" customHeight="1" x14ac:dyDescent="0.35">
      <c r="F522" s="84">
        <f t="shared" si="192"/>
        <v>80312</v>
      </c>
      <c r="G522" s="37" t="s">
        <v>494</v>
      </c>
      <c r="H522" s="31">
        <v>150000</v>
      </c>
      <c r="I522" s="24"/>
      <c r="J522" s="1"/>
      <c r="K522" s="1"/>
      <c r="L522" s="1">
        <f t="shared" si="194"/>
        <v>150000</v>
      </c>
      <c r="M522" s="25"/>
      <c r="N522" s="31">
        <v>0</v>
      </c>
      <c r="O522" s="24"/>
      <c r="P522" s="1"/>
      <c r="Q522" s="1"/>
      <c r="R522" s="1">
        <f t="shared" si="195"/>
        <v>0</v>
      </c>
      <c r="S522" s="25"/>
      <c r="T522" s="31">
        <f t="shared" si="193"/>
        <v>150000</v>
      </c>
      <c r="U522" s="24"/>
      <c r="V522" s="1"/>
      <c r="W522" s="1"/>
      <c r="X522" s="1">
        <f>T522</f>
        <v>150000</v>
      </c>
      <c r="Y522" s="25"/>
      <c r="AA522" s="65">
        <f t="shared" si="166"/>
        <v>0</v>
      </c>
      <c r="AB522" s="55">
        <f t="shared" si="167"/>
        <v>0</v>
      </c>
      <c r="AC522" s="66"/>
    </row>
    <row r="523" spans="6:29" ht="60" customHeight="1" x14ac:dyDescent="0.35">
      <c r="F523" s="84">
        <f t="shared" si="192"/>
        <v>80313</v>
      </c>
      <c r="G523" s="37" t="s">
        <v>319</v>
      </c>
      <c r="H523" s="31">
        <v>1100000</v>
      </c>
      <c r="I523" s="24">
        <v>750000</v>
      </c>
      <c r="J523" s="1"/>
      <c r="K523" s="1"/>
      <c r="L523" s="1">
        <f>H523-I523</f>
        <v>350000</v>
      </c>
      <c r="M523" s="25"/>
      <c r="N523" s="31">
        <v>0</v>
      </c>
      <c r="O523" s="24"/>
      <c r="P523" s="1"/>
      <c r="Q523" s="1"/>
      <c r="R523" s="1">
        <f t="shared" si="195"/>
        <v>0</v>
      </c>
      <c r="S523" s="25"/>
      <c r="T523" s="31">
        <f t="shared" si="193"/>
        <v>1100000</v>
      </c>
      <c r="U523" s="24">
        <v>750000</v>
      </c>
      <c r="V523" s="1"/>
      <c r="W523" s="1"/>
      <c r="X523" s="1">
        <f>T523-U523</f>
        <v>350000</v>
      </c>
      <c r="Y523" s="25"/>
      <c r="AA523" s="65">
        <f t="shared" si="166"/>
        <v>0</v>
      </c>
      <c r="AB523" s="55">
        <f t="shared" si="167"/>
        <v>0</v>
      </c>
      <c r="AC523" s="66"/>
    </row>
    <row r="524" spans="6:29" ht="60" customHeight="1" x14ac:dyDescent="0.35">
      <c r="F524" s="84">
        <f t="shared" si="192"/>
        <v>80314</v>
      </c>
      <c r="G524" s="37" t="s">
        <v>495</v>
      </c>
      <c r="H524" s="31">
        <v>110000</v>
      </c>
      <c r="I524" s="24"/>
      <c r="J524" s="1"/>
      <c r="K524" s="1"/>
      <c r="L524" s="1">
        <f t="shared" si="194"/>
        <v>110000</v>
      </c>
      <c r="M524" s="25"/>
      <c r="N524" s="31">
        <v>0</v>
      </c>
      <c r="O524" s="24"/>
      <c r="P524" s="1"/>
      <c r="Q524" s="1"/>
      <c r="R524" s="1">
        <f t="shared" si="195"/>
        <v>0</v>
      </c>
      <c r="S524" s="25"/>
      <c r="T524" s="31">
        <f t="shared" si="193"/>
        <v>110000</v>
      </c>
      <c r="U524" s="24"/>
      <c r="V524" s="1"/>
      <c r="W524" s="1"/>
      <c r="X524" s="1">
        <f>T524</f>
        <v>110000</v>
      </c>
      <c r="Y524" s="25"/>
      <c r="AA524" s="65">
        <f t="shared" si="166"/>
        <v>0</v>
      </c>
      <c r="AB524" s="55">
        <f t="shared" si="167"/>
        <v>0</v>
      </c>
      <c r="AC524" s="66"/>
    </row>
    <row r="525" spans="6:29" ht="60" customHeight="1" x14ac:dyDescent="0.35">
      <c r="F525" s="84">
        <f t="shared" si="192"/>
        <v>80315</v>
      </c>
      <c r="G525" s="37" t="s">
        <v>376</v>
      </c>
      <c r="H525" s="31">
        <v>1100000</v>
      </c>
      <c r="I525" s="24">
        <v>750000</v>
      </c>
      <c r="J525" s="1"/>
      <c r="K525" s="1"/>
      <c r="L525" s="1">
        <f>H525-I525</f>
        <v>350000</v>
      </c>
      <c r="M525" s="25"/>
      <c r="N525" s="31">
        <v>0</v>
      </c>
      <c r="O525" s="24"/>
      <c r="P525" s="1"/>
      <c r="Q525" s="1"/>
      <c r="R525" s="1">
        <f t="shared" si="195"/>
        <v>0</v>
      </c>
      <c r="S525" s="25"/>
      <c r="T525" s="31">
        <f t="shared" si="193"/>
        <v>1100000</v>
      </c>
      <c r="U525" s="24">
        <v>750000</v>
      </c>
      <c r="V525" s="1"/>
      <c r="W525" s="1"/>
      <c r="X525" s="1">
        <f>T525-U525</f>
        <v>350000</v>
      </c>
      <c r="Y525" s="25"/>
      <c r="AA525" s="65">
        <f t="shared" ref="AA525:AA572" si="196">N525-O525-P525-Q525-R525</f>
        <v>0</v>
      </c>
      <c r="AB525" s="55">
        <f t="shared" ref="AB525:AB572" si="197">T525-U525-V525-W525-X525</f>
        <v>0</v>
      </c>
      <c r="AC525" s="66"/>
    </row>
    <row r="526" spans="6:29" ht="60" customHeight="1" x14ac:dyDescent="0.35">
      <c r="F526" s="84">
        <f t="shared" si="192"/>
        <v>80316</v>
      </c>
      <c r="G526" s="37" t="s">
        <v>566</v>
      </c>
      <c r="H526" s="31">
        <f>2500000+200000</f>
        <v>2700000</v>
      </c>
      <c r="I526" s="24">
        <v>2250000</v>
      </c>
      <c r="J526" s="1"/>
      <c r="K526" s="1"/>
      <c r="L526" s="1">
        <f>H526-I526</f>
        <v>450000</v>
      </c>
      <c r="M526" s="25"/>
      <c r="N526" s="31">
        <v>2700000</v>
      </c>
      <c r="O526" s="24">
        <v>1500000</v>
      </c>
      <c r="P526" s="1"/>
      <c r="Q526" s="1"/>
      <c r="R526" s="1">
        <f>N526-O526</f>
        <v>1200000</v>
      </c>
      <c r="S526" s="25"/>
      <c r="T526" s="31"/>
      <c r="U526" s="24"/>
      <c r="V526" s="1"/>
      <c r="W526" s="1"/>
      <c r="X526" s="1">
        <f>T526-U526</f>
        <v>0</v>
      </c>
      <c r="Y526" s="25"/>
      <c r="AA526" s="65">
        <f t="shared" si="196"/>
        <v>0</v>
      </c>
      <c r="AB526" s="55">
        <f t="shared" si="197"/>
        <v>0</v>
      </c>
      <c r="AC526" s="66"/>
    </row>
    <row r="527" spans="6:29" ht="60" customHeight="1" x14ac:dyDescent="0.35">
      <c r="F527" s="84">
        <f t="shared" si="192"/>
        <v>80317</v>
      </c>
      <c r="G527" s="37" t="s">
        <v>318</v>
      </c>
      <c r="H527" s="31">
        <v>1100000</v>
      </c>
      <c r="I527" s="24">
        <v>750000</v>
      </c>
      <c r="J527" s="1"/>
      <c r="K527" s="1"/>
      <c r="L527" s="1">
        <f>H527-I527</f>
        <v>350000</v>
      </c>
      <c r="M527" s="25"/>
      <c r="N527" s="31">
        <v>1100000</v>
      </c>
      <c r="O527" s="24">
        <v>750000</v>
      </c>
      <c r="P527" s="1"/>
      <c r="Q527" s="1"/>
      <c r="R527" s="1">
        <f>+N527-O527</f>
        <v>350000</v>
      </c>
      <c r="S527" s="25"/>
      <c r="T527" s="31">
        <f t="shared" si="193"/>
        <v>0</v>
      </c>
      <c r="U527" s="24"/>
      <c r="V527" s="1"/>
      <c r="W527" s="1"/>
      <c r="X527" s="1">
        <f>T527-U527</f>
        <v>0</v>
      </c>
      <c r="Y527" s="25"/>
      <c r="AA527" s="65">
        <f t="shared" si="196"/>
        <v>0</v>
      </c>
      <c r="AB527" s="55">
        <f t="shared" si="197"/>
        <v>0</v>
      </c>
      <c r="AC527" s="66"/>
    </row>
    <row r="528" spans="6:29" ht="60" customHeight="1" x14ac:dyDescent="0.35">
      <c r="F528" s="84">
        <f t="shared" si="192"/>
        <v>80318</v>
      </c>
      <c r="G528" s="37" t="s">
        <v>487</v>
      </c>
      <c r="H528" s="31">
        <v>1200000</v>
      </c>
      <c r="I528" s="24"/>
      <c r="J528" s="1"/>
      <c r="K528" s="1"/>
      <c r="L528" s="1">
        <f t="shared" si="194"/>
        <v>1200000</v>
      </c>
      <c r="M528" s="25"/>
      <c r="N528" s="31">
        <v>0</v>
      </c>
      <c r="O528" s="24"/>
      <c r="P528" s="1"/>
      <c r="Q528" s="1"/>
      <c r="R528" s="1">
        <f t="shared" si="195"/>
        <v>0</v>
      </c>
      <c r="S528" s="25"/>
      <c r="T528" s="31">
        <f t="shared" si="193"/>
        <v>1200000</v>
      </c>
      <c r="U528" s="24"/>
      <c r="V528" s="1"/>
      <c r="W528" s="1"/>
      <c r="X528" s="1">
        <f>T528</f>
        <v>1200000</v>
      </c>
      <c r="Y528" s="25"/>
      <c r="AA528" s="65">
        <f t="shared" si="196"/>
        <v>0</v>
      </c>
      <c r="AB528" s="55">
        <f t="shared" si="197"/>
        <v>0</v>
      </c>
      <c r="AC528" s="66"/>
    </row>
    <row r="529" spans="6:29" ht="60" customHeight="1" x14ac:dyDescent="0.35">
      <c r="F529" s="84">
        <f t="shared" si="192"/>
        <v>80319</v>
      </c>
      <c r="G529" s="37" t="s">
        <v>377</v>
      </c>
      <c r="H529" s="31">
        <v>3000000</v>
      </c>
      <c r="I529" s="24">
        <v>1020000</v>
      </c>
      <c r="J529" s="1"/>
      <c r="K529" s="1"/>
      <c r="L529" s="1">
        <f>H529-I529</f>
        <v>1980000</v>
      </c>
      <c r="M529" s="25"/>
      <c r="N529" s="31">
        <v>0</v>
      </c>
      <c r="O529" s="24"/>
      <c r="P529" s="1"/>
      <c r="Q529" s="1"/>
      <c r="R529" s="1">
        <f t="shared" si="195"/>
        <v>0</v>
      </c>
      <c r="S529" s="25"/>
      <c r="T529" s="31">
        <f t="shared" si="193"/>
        <v>3000000</v>
      </c>
      <c r="U529" s="24">
        <v>1020000</v>
      </c>
      <c r="V529" s="1"/>
      <c r="W529" s="1"/>
      <c r="X529" s="1">
        <f>T529-U529</f>
        <v>1980000</v>
      </c>
      <c r="Y529" s="25"/>
      <c r="AA529" s="65">
        <f t="shared" si="196"/>
        <v>0</v>
      </c>
      <c r="AB529" s="55">
        <f t="shared" si="197"/>
        <v>0</v>
      </c>
      <c r="AC529" s="66"/>
    </row>
    <row r="530" spans="6:29" ht="60" customHeight="1" x14ac:dyDescent="0.35">
      <c r="F530" s="84">
        <f t="shared" si="192"/>
        <v>80320</v>
      </c>
      <c r="G530" s="37" t="s">
        <v>536</v>
      </c>
      <c r="H530" s="31">
        <v>4000000</v>
      </c>
      <c r="I530" s="24"/>
      <c r="J530" s="1"/>
      <c r="K530" s="1"/>
      <c r="L530" s="1">
        <f t="shared" si="194"/>
        <v>4000000</v>
      </c>
      <c r="M530" s="25"/>
      <c r="N530" s="31">
        <v>4000000</v>
      </c>
      <c r="O530" s="24">
        <f>N530</f>
        <v>4000000</v>
      </c>
      <c r="P530" s="1"/>
      <c r="Q530" s="1"/>
      <c r="R530" s="1"/>
      <c r="S530" s="25"/>
      <c r="T530" s="31">
        <f t="shared" si="193"/>
        <v>0</v>
      </c>
      <c r="U530" s="24"/>
      <c r="V530" s="1"/>
      <c r="W530" s="1"/>
      <c r="X530" s="1">
        <f>T530</f>
        <v>0</v>
      </c>
      <c r="Y530" s="25"/>
      <c r="AA530" s="65">
        <f t="shared" si="196"/>
        <v>0</v>
      </c>
      <c r="AB530" s="55">
        <f t="shared" si="197"/>
        <v>0</v>
      </c>
      <c r="AC530" s="66"/>
    </row>
    <row r="531" spans="6:29" ht="60" customHeight="1" x14ac:dyDescent="0.35">
      <c r="F531" s="84">
        <f t="shared" si="192"/>
        <v>80321</v>
      </c>
      <c r="G531" s="37" t="s">
        <v>496</v>
      </c>
      <c r="H531" s="31">
        <v>520000</v>
      </c>
      <c r="I531" s="24"/>
      <c r="J531" s="1"/>
      <c r="K531" s="1"/>
      <c r="L531" s="1">
        <f t="shared" si="194"/>
        <v>520000</v>
      </c>
      <c r="M531" s="25"/>
      <c r="N531" s="31">
        <v>0</v>
      </c>
      <c r="O531" s="24">
        <v>0</v>
      </c>
      <c r="P531" s="1"/>
      <c r="Q531" s="1"/>
      <c r="R531" s="1">
        <f>+N531-O531</f>
        <v>0</v>
      </c>
      <c r="S531" s="25"/>
      <c r="T531" s="31">
        <f t="shared" si="193"/>
        <v>520000</v>
      </c>
      <c r="U531" s="24"/>
      <c r="V531" s="1"/>
      <c r="W531" s="1"/>
      <c r="X531" s="1">
        <f>T531-U531</f>
        <v>520000</v>
      </c>
      <c r="Y531" s="25"/>
      <c r="AA531" s="65">
        <f t="shared" si="196"/>
        <v>0</v>
      </c>
      <c r="AB531" s="55">
        <f t="shared" si="197"/>
        <v>0</v>
      </c>
      <c r="AC531" s="66"/>
    </row>
    <row r="532" spans="6:29" ht="60" customHeight="1" x14ac:dyDescent="0.35">
      <c r="F532" s="84">
        <f t="shared" si="192"/>
        <v>80322</v>
      </c>
      <c r="G532" s="37" t="s">
        <v>281</v>
      </c>
      <c r="H532" s="31">
        <v>6000000</v>
      </c>
      <c r="I532" s="24">
        <f>+H532</f>
        <v>6000000</v>
      </c>
      <c r="J532" s="1"/>
      <c r="K532" s="1"/>
      <c r="L532" s="1"/>
      <c r="M532" s="25"/>
      <c r="N532" s="31">
        <f>H532</f>
        <v>6000000</v>
      </c>
      <c r="O532" s="24">
        <f>N532</f>
        <v>6000000</v>
      </c>
      <c r="P532" s="1"/>
      <c r="Q532" s="1"/>
      <c r="R532" s="1"/>
      <c r="S532" s="25"/>
      <c r="T532" s="31">
        <f t="shared" si="193"/>
        <v>0</v>
      </c>
      <c r="U532" s="24">
        <f>T532</f>
        <v>0</v>
      </c>
      <c r="V532" s="1"/>
      <c r="W532" s="1"/>
      <c r="X532" s="1"/>
      <c r="Y532" s="25"/>
      <c r="AA532" s="65">
        <f t="shared" si="196"/>
        <v>0</v>
      </c>
      <c r="AB532" s="55">
        <f t="shared" si="197"/>
        <v>0</v>
      </c>
      <c r="AC532" s="66"/>
    </row>
    <row r="533" spans="6:29" ht="60" customHeight="1" x14ac:dyDescent="0.35">
      <c r="F533" s="84">
        <f t="shared" si="192"/>
        <v>80323</v>
      </c>
      <c r="G533" s="37" t="s">
        <v>330</v>
      </c>
      <c r="H533" s="31">
        <v>6000000</v>
      </c>
      <c r="I533" s="24">
        <f>+H533</f>
        <v>6000000</v>
      </c>
      <c r="J533" s="1"/>
      <c r="K533" s="1"/>
      <c r="L533" s="1"/>
      <c r="M533" s="25"/>
      <c r="N533" s="31">
        <f>H533</f>
        <v>6000000</v>
      </c>
      <c r="O533" s="24">
        <f>N533</f>
        <v>6000000</v>
      </c>
      <c r="P533" s="1"/>
      <c r="Q533" s="1"/>
      <c r="R533" s="1"/>
      <c r="S533" s="25"/>
      <c r="T533" s="31">
        <f t="shared" si="193"/>
        <v>0</v>
      </c>
      <c r="U533" s="24"/>
      <c r="V533" s="1"/>
      <c r="W533" s="1"/>
      <c r="X533" s="1">
        <f t="shared" ref="X533:X538" si="198">T533</f>
        <v>0</v>
      </c>
      <c r="Y533" s="25"/>
      <c r="AA533" s="65">
        <f t="shared" si="196"/>
        <v>0</v>
      </c>
      <c r="AB533" s="55">
        <f t="shared" si="197"/>
        <v>0</v>
      </c>
      <c r="AC533" s="66"/>
    </row>
    <row r="534" spans="6:29" ht="60" customHeight="1" x14ac:dyDescent="0.35">
      <c r="F534" s="84">
        <f t="shared" si="192"/>
        <v>80324</v>
      </c>
      <c r="G534" s="37" t="s">
        <v>383</v>
      </c>
      <c r="H534" s="31">
        <f>5333500+1000000</f>
        <v>6333500</v>
      </c>
      <c r="I534" s="24"/>
      <c r="J534" s="1"/>
      <c r="K534" s="1"/>
      <c r="L534" s="1">
        <f>+H534</f>
        <v>6333500</v>
      </c>
      <c r="M534" s="25"/>
      <c r="N534" s="31">
        <v>0</v>
      </c>
      <c r="O534" s="24">
        <f>+N534</f>
        <v>0</v>
      </c>
      <c r="P534" s="1"/>
      <c r="Q534" s="1"/>
      <c r="R534" s="1"/>
      <c r="S534" s="25"/>
      <c r="T534" s="31">
        <f t="shared" si="193"/>
        <v>6333500</v>
      </c>
      <c r="U534" s="24">
        <f>T534</f>
        <v>6333500</v>
      </c>
      <c r="V534" s="1"/>
      <c r="W534" s="1"/>
      <c r="X534" s="1"/>
      <c r="Y534" s="25"/>
      <c r="AA534" s="65">
        <f t="shared" si="196"/>
        <v>0</v>
      </c>
      <c r="AB534" s="55">
        <f t="shared" si="197"/>
        <v>0</v>
      </c>
      <c r="AC534" s="66"/>
    </row>
    <row r="535" spans="6:29" ht="60" customHeight="1" x14ac:dyDescent="0.35">
      <c r="F535" s="84">
        <f t="shared" si="192"/>
        <v>80325</v>
      </c>
      <c r="G535" s="37" t="s">
        <v>486</v>
      </c>
      <c r="H535" s="31">
        <v>1000000</v>
      </c>
      <c r="I535" s="24"/>
      <c r="J535" s="1"/>
      <c r="K535" s="1"/>
      <c r="L535" s="1">
        <f>+H535</f>
        <v>1000000</v>
      </c>
      <c r="M535" s="25"/>
      <c r="N535" s="31">
        <v>0</v>
      </c>
      <c r="O535" s="24">
        <f>+N535</f>
        <v>0</v>
      </c>
      <c r="P535" s="1"/>
      <c r="Q535" s="1"/>
      <c r="R535" s="1"/>
      <c r="S535" s="25"/>
      <c r="T535" s="31">
        <f t="shared" si="193"/>
        <v>1000000</v>
      </c>
      <c r="U535" s="24"/>
      <c r="V535" s="1"/>
      <c r="W535" s="1"/>
      <c r="X535" s="1">
        <f t="shared" si="198"/>
        <v>1000000</v>
      </c>
      <c r="Y535" s="25"/>
      <c r="AA535" s="65">
        <f t="shared" si="196"/>
        <v>0</v>
      </c>
      <c r="AB535" s="55">
        <f t="shared" si="197"/>
        <v>0</v>
      </c>
      <c r="AC535" s="66"/>
    </row>
    <row r="536" spans="6:29" ht="60" customHeight="1" x14ac:dyDescent="0.35">
      <c r="F536" s="84">
        <f t="shared" si="192"/>
        <v>80326</v>
      </c>
      <c r="G536" s="37" t="s">
        <v>497</v>
      </c>
      <c r="H536" s="31">
        <v>150000</v>
      </c>
      <c r="I536" s="24"/>
      <c r="J536" s="1"/>
      <c r="K536" s="1"/>
      <c r="L536" s="1">
        <f>+H536</f>
        <v>150000</v>
      </c>
      <c r="M536" s="25"/>
      <c r="N536" s="31">
        <v>0</v>
      </c>
      <c r="O536" s="24"/>
      <c r="P536" s="1"/>
      <c r="Q536" s="1"/>
      <c r="R536" s="1">
        <f>+N536</f>
        <v>0</v>
      </c>
      <c r="S536" s="25"/>
      <c r="T536" s="31">
        <f t="shared" si="193"/>
        <v>150000</v>
      </c>
      <c r="U536" s="24"/>
      <c r="V536" s="1"/>
      <c r="W536" s="1"/>
      <c r="X536" s="1">
        <f t="shared" si="198"/>
        <v>150000</v>
      </c>
      <c r="Y536" s="25"/>
      <c r="AA536" s="65">
        <f t="shared" si="196"/>
        <v>0</v>
      </c>
      <c r="AB536" s="55">
        <f t="shared" si="197"/>
        <v>0</v>
      </c>
      <c r="AC536" s="66"/>
    </row>
    <row r="537" spans="6:29" ht="60" customHeight="1" x14ac:dyDescent="0.35">
      <c r="F537" s="84">
        <f t="shared" si="192"/>
        <v>80327</v>
      </c>
      <c r="G537" s="37" t="s">
        <v>282</v>
      </c>
      <c r="H537" s="31">
        <v>1000000</v>
      </c>
      <c r="I537" s="24"/>
      <c r="J537" s="1"/>
      <c r="K537" s="1"/>
      <c r="L537" s="1">
        <f>+H537</f>
        <v>1000000</v>
      </c>
      <c r="M537" s="25"/>
      <c r="N537" s="31">
        <v>0</v>
      </c>
      <c r="O537" s="24"/>
      <c r="P537" s="1"/>
      <c r="Q537" s="1"/>
      <c r="R537" s="1">
        <f>+N537</f>
        <v>0</v>
      </c>
      <c r="S537" s="25"/>
      <c r="T537" s="31">
        <f t="shared" si="193"/>
        <v>1000000</v>
      </c>
      <c r="U537" s="24"/>
      <c r="V537" s="1"/>
      <c r="W537" s="1"/>
      <c r="X537" s="1">
        <f t="shared" si="198"/>
        <v>1000000</v>
      </c>
      <c r="Y537" s="25"/>
      <c r="AA537" s="65">
        <f t="shared" si="196"/>
        <v>0</v>
      </c>
      <c r="AB537" s="55">
        <f t="shared" si="197"/>
        <v>0</v>
      </c>
      <c r="AC537" s="66"/>
    </row>
    <row r="538" spans="6:29" ht="60" customHeight="1" x14ac:dyDescent="0.35">
      <c r="F538" s="84">
        <f t="shared" si="192"/>
        <v>80328</v>
      </c>
      <c r="G538" s="37" t="s">
        <v>262</v>
      </c>
      <c r="H538" s="31">
        <v>1500000</v>
      </c>
      <c r="I538" s="24">
        <f>+H538</f>
        <v>1500000</v>
      </c>
      <c r="J538" s="1"/>
      <c r="K538" s="1"/>
      <c r="L538" s="1"/>
      <c r="M538" s="25"/>
      <c r="N538" s="31">
        <f>H538</f>
        <v>1500000</v>
      </c>
      <c r="O538" s="24">
        <f>N538</f>
        <v>1500000</v>
      </c>
      <c r="P538" s="1"/>
      <c r="Q538" s="1"/>
      <c r="R538" s="1"/>
      <c r="S538" s="25"/>
      <c r="T538" s="31">
        <f t="shared" si="193"/>
        <v>0</v>
      </c>
      <c r="U538" s="24"/>
      <c r="V538" s="1"/>
      <c r="W538" s="1"/>
      <c r="X538" s="1">
        <f t="shared" si="198"/>
        <v>0</v>
      </c>
      <c r="Y538" s="25"/>
      <c r="AA538" s="65">
        <f t="shared" si="196"/>
        <v>0</v>
      </c>
      <c r="AB538" s="55">
        <f t="shared" si="197"/>
        <v>0</v>
      </c>
      <c r="AC538" s="66"/>
    </row>
    <row r="539" spans="6:29" ht="60" customHeight="1" x14ac:dyDescent="0.35">
      <c r="F539" s="84">
        <f t="shared" si="192"/>
        <v>80329</v>
      </c>
      <c r="G539" s="37" t="s">
        <v>261</v>
      </c>
      <c r="H539" s="31">
        <v>7000000</v>
      </c>
      <c r="I539" s="24">
        <v>2420000</v>
      </c>
      <c r="J539" s="1"/>
      <c r="K539" s="1"/>
      <c r="L539" s="1">
        <f>H539-I539</f>
        <v>4580000</v>
      </c>
      <c r="M539" s="25"/>
      <c r="N539" s="31">
        <v>0</v>
      </c>
      <c r="O539" s="24"/>
      <c r="P539" s="1"/>
      <c r="Q539" s="1"/>
      <c r="R539" s="1">
        <f>+N539</f>
        <v>0</v>
      </c>
      <c r="S539" s="25"/>
      <c r="T539" s="31">
        <f t="shared" si="193"/>
        <v>7000000</v>
      </c>
      <c r="U539" s="24">
        <v>2420000</v>
      </c>
      <c r="V539" s="1"/>
      <c r="W539" s="1"/>
      <c r="X539" s="1">
        <f>T539-U539</f>
        <v>4580000</v>
      </c>
      <c r="Y539" s="47"/>
      <c r="AA539" s="65">
        <f t="shared" si="196"/>
        <v>0</v>
      </c>
      <c r="AB539" s="55">
        <f t="shared" si="197"/>
        <v>0</v>
      </c>
      <c r="AC539" s="66"/>
    </row>
    <row r="540" spans="6:29" ht="60" customHeight="1" x14ac:dyDescent="0.35">
      <c r="F540" s="84">
        <f t="shared" si="192"/>
        <v>80330</v>
      </c>
      <c r="G540" s="37" t="s">
        <v>260</v>
      </c>
      <c r="H540" s="31">
        <v>1000000</v>
      </c>
      <c r="I540" s="24"/>
      <c r="J540" s="1"/>
      <c r="K540" s="1"/>
      <c r="L540" s="1">
        <f>+H540</f>
        <v>1000000</v>
      </c>
      <c r="M540" s="25"/>
      <c r="N540" s="31">
        <v>0</v>
      </c>
      <c r="O540" s="24">
        <f>+N540</f>
        <v>0</v>
      </c>
      <c r="P540" s="1"/>
      <c r="Q540" s="1"/>
      <c r="R540" s="1"/>
      <c r="S540" s="25"/>
      <c r="T540" s="31">
        <f t="shared" si="193"/>
        <v>1000000</v>
      </c>
      <c r="U540" s="24"/>
      <c r="V540" s="1"/>
      <c r="W540" s="1"/>
      <c r="X540" s="1">
        <f>T540</f>
        <v>1000000</v>
      </c>
      <c r="Y540" s="25"/>
      <c r="AA540" s="65">
        <f t="shared" si="196"/>
        <v>0</v>
      </c>
      <c r="AB540" s="55">
        <f t="shared" si="197"/>
        <v>0</v>
      </c>
      <c r="AC540" s="66"/>
    </row>
    <row r="541" spans="6:29" ht="60" customHeight="1" x14ac:dyDescent="0.35">
      <c r="F541" s="84">
        <f t="shared" si="192"/>
        <v>80331</v>
      </c>
      <c r="G541" s="37" t="s">
        <v>498</v>
      </c>
      <c r="H541" s="31">
        <v>3000000</v>
      </c>
      <c r="I541" s="24">
        <v>2500000</v>
      </c>
      <c r="J541" s="1"/>
      <c r="K541" s="1"/>
      <c r="L541" s="1">
        <f>H541-I541</f>
        <v>500000</v>
      </c>
      <c r="M541" s="25"/>
      <c r="N541" s="31">
        <f>H541</f>
        <v>3000000</v>
      </c>
      <c r="O541" s="24">
        <v>2500000</v>
      </c>
      <c r="P541" s="1"/>
      <c r="Q541" s="1"/>
      <c r="R541" s="1">
        <f>+N541-O541</f>
        <v>500000</v>
      </c>
      <c r="S541" s="25"/>
      <c r="T541" s="31">
        <f t="shared" si="193"/>
        <v>0</v>
      </c>
      <c r="U541" s="24"/>
      <c r="V541" s="1"/>
      <c r="W541" s="1"/>
      <c r="X541" s="1">
        <f>T541-U541</f>
        <v>0</v>
      </c>
      <c r="Y541" s="25"/>
      <c r="AA541" s="65">
        <f t="shared" si="196"/>
        <v>0</v>
      </c>
      <c r="AB541" s="55">
        <f t="shared" si="197"/>
        <v>0</v>
      </c>
      <c r="AC541" s="66"/>
    </row>
    <row r="542" spans="6:29" ht="60" customHeight="1" x14ac:dyDescent="0.35">
      <c r="F542" s="84">
        <f t="shared" si="192"/>
        <v>80332</v>
      </c>
      <c r="G542" s="37" t="s">
        <v>344</v>
      </c>
      <c r="H542" s="31">
        <v>1000000</v>
      </c>
      <c r="I542" s="24">
        <f>+H542</f>
        <v>1000000</v>
      </c>
      <c r="J542" s="1"/>
      <c r="K542" s="1"/>
      <c r="L542" s="1"/>
      <c r="M542" s="25"/>
      <c r="N542" s="31">
        <f>H542</f>
        <v>1000000</v>
      </c>
      <c r="O542" s="24">
        <f>N542</f>
        <v>1000000</v>
      </c>
      <c r="P542" s="1"/>
      <c r="Q542" s="1"/>
      <c r="R542" s="1"/>
      <c r="S542" s="25"/>
      <c r="T542" s="31">
        <f t="shared" si="193"/>
        <v>0</v>
      </c>
      <c r="U542" s="24"/>
      <c r="V542" s="1"/>
      <c r="W542" s="1"/>
      <c r="X542" s="1">
        <f>+T542</f>
        <v>0</v>
      </c>
      <c r="Y542" s="25"/>
      <c r="AA542" s="65">
        <f t="shared" si="196"/>
        <v>0</v>
      </c>
      <c r="AB542" s="55">
        <f t="shared" si="197"/>
        <v>0</v>
      </c>
      <c r="AC542" s="66"/>
    </row>
    <row r="543" spans="6:29" ht="60" customHeight="1" x14ac:dyDescent="0.35">
      <c r="F543" s="84">
        <f t="shared" si="192"/>
        <v>80333</v>
      </c>
      <c r="G543" s="37" t="s">
        <v>320</v>
      </c>
      <c r="H543" s="31">
        <v>1000000</v>
      </c>
      <c r="I543" s="24">
        <v>700000</v>
      </c>
      <c r="J543" s="1"/>
      <c r="K543" s="1"/>
      <c r="L543" s="1">
        <f>H543-I543</f>
        <v>300000</v>
      </c>
      <c r="M543" s="25"/>
      <c r="N543" s="31">
        <v>0</v>
      </c>
      <c r="O543" s="24"/>
      <c r="P543" s="1"/>
      <c r="Q543" s="1"/>
      <c r="R543" s="1">
        <f>+N543-O543</f>
        <v>0</v>
      </c>
      <c r="S543" s="25"/>
      <c r="T543" s="31">
        <f t="shared" si="193"/>
        <v>1000000</v>
      </c>
      <c r="U543" s="24">
        <v>700000</v>
      </c>
      <c r="V543" s="1"/>
      <c r="W543" s="1"/>
      <c r="X543" s="1">
        <f>T543-U543</f>
        <v>300000</v>
      </c>
      <c r="Y543" s="25"/>
      <c r="AA543" s="65">
        <f t="shared" si="196"/>
        <v>0</v>
      </c>
      <c r="AB543" s="55">
        <f t="shared" si="197"/>
        <v>0</v>
      </c>
      <c r="AC543" s="66"/>
    </row>
    <row r="544" spans="6:29" ht="60" customHeight="1" x14ac:dyDescent="0.35">
      <c r="F544" s="84">
        <f t="shared" si="192"/>
        <v>80334</v>
      </c>
      <c r="G544" s="37" t="s">
        <v>380</v>
      </c>
      <c r="H544" s="31">
        <v>450000</v>
      </c>
      <c r="I544" s="24"/>
      <c r="J544" s="1"/>
      <c r="K544" s="1"/>
      <c r="L544" s="1">
        <f>H544</f>
        <v>450000</v>
      </c>
      <c r="M544" s="25"/>
      <c r="N544" s="31">
        <v>0</v>
      </c>
      <c r="O544" s="24">
        <f>+N544</f>
        <v>0</v>
      </c>
      <c r="P544" s="1"/>
      <c r="Q544" s="1"/>
      <c r="R544" s="1"/>
      <c r="S544" s="25"/>
      <c r="T544" s="31">
        <f t="shared" si="193"/>
        <v>450000</v>
      </c>
      <c r="U544" s="24"/>
      <c r="V544" s="1"/>
      <c r="W544" s="1"/>
      <c r="X544" s="1">
        <f>T544</f>
        <v>450000</v>
      </c>
      <c r="Y544" s="25"/>
      <c r="AA544" s="65">
        <f t="shared" si="196"/>
        <v>0</v>
      </c>
      <c r="AB544" s="55">
        <f t="shared" si="197"/>
        <v>0</v>
      </c>
      <c r="AC544" s="66"/>
    </row>
    <row r="545" spans="6:29" ht="60" customHeight="1" x14ac:dyDescent="0.35">
      <c r="F545" s="84">
        <f t="shared" si="192"/>
        <v>80335</v>
      </c>
      <c r="G545" s="37" t="s">
        <v>381</v>
      </c>
      <c r="H545" s="31">
        <v>1500000</v>
      </c>
      <c r="I545" s="24"/>
      <c r="J545" s="1"/>
      <c r="K545" s="1"/>
      <c r="L545" s="1">
        <f>H545</f>
        <v>1500000</v>
      </c>
      <c r="M545" s="25"/>
      <c r="N545" s="31">
        <v>0</v>
      </c>
      <c r="O545" s="24"/>
      <c r="P545" s="1"/>
      <c r="Q545" s="1"/>
      <c r="R545" s="1"/>
      <c r="S545" s="25"/>
      <c r="T545" s="31">
        <f t="shared" si="193"/>
        <v>1500000</v>
      </c>
      <c r="U545" s="24"/>
      <c r="V545" s="1"/>
      <c r="W545" s="1"/>
      <c r="X545" s="1">
        <f>T545-U545</f>
        <v>1500000</v>
      </c>
      <c r="Y545" s="25"/>
      <c r="AA545" s="65">
        <f t="shared" si="196"/>
        <v>0</v>
      </c>
      <c r="AB545" s="55">
        <f t="shared" si="197"/>
        <v>0</v>
      </c>
      <c r="AC545" s="66"/>
    </row>
    <row r="546" spans="6:29" ht="60" customHeight="1" x14ac:dyDescent="0.35">
      <c r="F546" s="84">
        <f t="shared" si="192"/>
        <v>80336</v>
      </c>
      <c r="G546" s="37" t="s">
        <v>382</v>
      </c>
      <c r="H546" s="31">
        <v>5000000</v>
      </c>
      <c r="I546" s="24"/>
      <c r="J546" s="1"/>
      <c r="K546" s="1"/>
      <c r="L546" s="1">
        <f>H546</f>
        <v>5000000</v>
      </c>
      <c r="M546" s="25"/>
      <c r="N546" s="31">
        <v>0</v>
      </c>
      <c r="O546" s="24"/>
      <c r="P546" s="1"/>
      <c r="Q546" s="1"/>
      <c r="R546" s="1">
        <f>+N546</f>
        <v>0</v>
      </c>
      <c r="S546" s="25"/>
      <c r="T546" s="31">
        <f t="shared" si="193"/>
        <v>5000000</v>
      </c>
      <c r="U546" s="24"/>
      <c r="V546" s="1"/>
      <c r="W546" s="1"/>
      <c r="X546" s="1">
        <f>T546</f>
        <v>5000000</v>
      </c>
      <c r="Y546" s="25"/>
      <c r="AA546" s="65">
        <f t="shared" si="196"/>
        <v>0</v>
      </c>
      <c r="AB546" s="55">
        <f t="shared" si="197"/>
        <v>0</v>
      </c>
      <c r="AC546" s="66"/>
    </row>
    <row r="547" spans="6:29" ht="60" customHeight="1" x14ac:dyDescent="0.35">
      <c r="F547" s="84">
        <f t="shared" si="192"/>
        <v>80337</v>
      </c>
      <c r="G547" s="37" t="s">
        <v>321</v>
      </c>
      <c r="H547" s="31">
        <v>1000000</v>
      </c>
      <c r="I547" s="24">
        <f>+H547</f>
        <v>1000000</v>
      </c>
      <c r="J547" s="1"/>
      <c r="K547" s="1"/>
      <c r="L547" s="1"/>
      <c r="M547" s="25"/>
      <c r="N547" s="31">
        <f>H547</f>
        <v>1000000</v>
      </c>
      <c r="O547" s="24">
        <f>N547</f>
        <v>1000000</v>
      </c>
      <c r="P547" s="1"/>
      <c r="Q547" s="1"/>
      <c r="R547" s="1"/>
      <c r="S547" s="25"/>
      <c r="T547" s="31">
        <f t="shared" si="193"/>
        <v>0</v>
      </c>
      <c r="U547" s="24"/>
      <c r="V547" s="1"/>
      <c r="W547" s="1"/>
      <c r="X547" s="1">
        <f>T547</f>
        <v>0</v>
      </c>
      <c r="Y547" s="25"/>
      <c r="AA547" s="65">
        <f t="shared" si="196"/>
        <v>0</v>
      </c>
      <c r="AB547" s="55">
        <f t="shared" si="197"/>
        <v>0</v>
      </c>
      <c r="AC547" s="66"/>
    </row>
    <row r="548" spans="6:29" ht="60" customHeight="1" x14ac:dyDescent="0.35">
      <c r="F548" s="84">
        <f t="shared" si="192"/>
        <v>80338</v>
      </c>
      <c r="G548" s="37" t="s">
        <v>378</v>
      </c>
      <c r="H548" s="31">
        <v>800000</v>
      </c>
      <c r="I548" s="24">
        <f>+H548</f>
        <v>800000</v>
      </c>
      <c r="J548" s="1"/>
      <c r="K548" s="1"/>
      <c r="L548" s="1"/>
      <c r="M548" s="25"/>
      <c r="N548" s="31">
        <f>H548</f>
        <v>800000</v>
      </c>
      <c r="O548" s="24">
        <f>N548</f>
        <v>800000</v>
      </c>
      <c r="P548" s="1"/>
      <c r="Q548" s="1"/>
      <c r="R548" s="1"/>
      <c r="S548" s="25"/>
      <c r="T548" s="31">
        <f t="shared" si="193"/>
        <v>0</v>
      </c>
      <c r="U548" s="24"/>
      <c r="V548" s="1"/>
      <c r="W548" s="1"/>
      <c r="X548" s="1">
        <f>T548</f>
        <v>0</v>
      </c>
      <c r="Y548" s="25"/>
      <c r="AA548" s="65">
        <f t="shared" si="196"/>
        <v>0</v>
      </c>
      <c r="AB548" s="55">
        <f t="shared" si="197"/>
        <v>0</v>
      </c>
      <c r="AC548" s="66"/>
    </row>
    <row r="549" spans="6:29" ht="60" customHeight="1" x14ac:dyDescent="0.35">
      <c r="F549" s="84">
        <f t="shared" si="192"/>
        <v>80339</v>
      </c>
      <c r="G549" s="37" t="s">
        <v>379</v>
      </c>
      <c r="H549" s="31">
        <v>1000000</v>
      </c>
      <c r="I549" s="24">
        <f>+H549</f>
        <v>1000000</v>
      </c>
      <c r="J549" s="1"/>
      <c r="K549" s="1"/>
      <c r="L549" s="1"/>
      <c r="M549" s="25"/>
      <c r="N549" s="31">
        <f>H549</f>
        <v>1000000</v>
      </c>
      <c r="O549" s="24">
        <f>N549</f>
        <v>1000000</v>
      </c>
      <c r="P549" s="1"/>
      <c r="Q549" s="1"/>
      <c r="R549" s="1"/>
      <c r="S549" s="25"/>
      <c r="T549" s="31">
        <f t="shared" si="193"/>
        <v>0</v>
      </c>
      <c r="U549" s="24">
        <f>+T549</f>
        <v>0</v>
      </c>
      <c r="V549" s="1"/>
      <c r="W549" s="1"/>
      <c r="X549" s="1"/>
      <c r="Y549" s="25"/>
      <c r="AA549" s="65">
        <f t="shared" si="196"/>
        <v>0</v>
      </c>
      <c r="AB549" s="55">
        <f t="shared" si="197"/>
        <v>0</v>
      </c>
      <c r="AC549" s="66"/>
    </row>
    <row r="550" spans="6:29" ht="60" customHeight="1" x14ac:dyDescent="0.35">
      <c r="F550" s="84">
        <f t="shared" si="192"/>
        <v>80340</v>
      </c>
      <c r="G550" s="37" t="s">
        <v>499</v>
      </c>
      <c r="H550" s="31">
        <v>1500000</v>
      </c>
      <c r="I550" s="24"/>
      <c r="J550" s="1"/>
      <c r="K550" s="1"/>
      <c r="L550" s="1">
        <f>H550</f>
        <v>1500000</v>
      </c>
      <c r="M550" s="25"/>
      <c r="N550" s="31">
        <v>0</v>
      </c>
      <c r="O550" s="24">
        <f>+N550</f>
        <v>0</v>
      </c>
      <c r="P550" s="1"/>
      <c r="Q550" s="1"/>
      <c r="R550" s="1"/>
      <c r="S550" s="25"/>
      <c r="T550" s="31">
        <f t="shared" si="193"/>
        <v>1500000</v>
      </c>
      <c r="U550" s="24">
        <f>T550</f>
        <v>1500000</v>
      </c>
      <c r="V550" s="1"/>
      <c r="W550" s="1"/>
      <c r="X550" s="1"/>
      <c r="Y550" s="25"/>
      <c r="AA550" s="65">
        <f t="shared" si="196"/>
        <v>0</v>
      </c>
      <c r="AB550" s="55">
        <f t="shared" si="197"/>
        <v>0</v>
      </c>
      <c r="AC550" s="66"/>
    </row>
    <row r="551" spans="6:29" ht="60" customHeight="1" x14ac:dyDescent="0.35">
      <c r="F551" s="84">
        <f t="shared" si="192"/>
        <v>80341</v>
      </c>
      <c r="G551" s="37" t="s">
        <v>500</v>
      </c>
      <c r="H551" s="31">
        <v>1000000</v>
      </c>
      <c r="I551" s="24"/>
      <c r="J551" s="1"/>
      <c r="K551" s="1"/>
      <c r="L551" s="1">
        <f t="shared" ref="L551:L561" si="199">H551</f>
        <v>1000000</v>
      </c>
      <c r="M551" s="25"/>
      <c r="N551" s="31">
        <v>0</v>
      </c>
      <c r="O551" s="24">
        <f>+N551</f>
        <v>0</v>
      </c>
      <c r="P551" s="1"/>
      <c r="Q551" s="1"/>
      <c r="R551" s="1"/>
      <c r="S551" s="25"/>
      <c r="T551" s="31">
        <f t="shared" si="193"/>
        <v>1000000</v>
      </c>
      <c r="U551" s="24">
        <f>T551</f>
        <v>1000000</v>
      </c>
      <c r="V551" s="1"/>
      <c r="W551" s="1"/>
      <c r="X551" s="1"/>
      <c r="Y551" s="25"/>
      <c r="AA551" s="65">
        <f t="shared" si="196"/>
        <v>0</v>
      </c>
      <c r="AB551" s="55">
        <f t="shared" si="197"/>
        <v>0</v>
      </c>
      <c r="AC551" s="66"/>
    </row>
    <row r="552" spans="6:29" ht="60" customHeight="1" x14ac:dyDescent="0.35">
      <c r="F552" s="84">
        <f t="shared" si="192"/>
        <v>80342</v>
      </c>
      <c r="G552" s="37" t="s">
        <v>501</v>
      </c>
      <c r="H552" s="31">
        <v>900000</v>
      </c>
      <c r="I552" s="24"/>
      <c r="J552" s="1"/>
      <c r="K552" s="1"/>
      <c r="L552" s="1">
        <f t="shared" si="199"/>
        <v>900000</v>
      </c>
      <c r="M552" s="25"/>
      <c r="N552" s="31">
        <v>0</v>
      </c>
      <c r="O552" s="24"/>
      <c r="P552" s="1"/>
      <c r="Q552" s="1"/>
      <c r="R552" s="1">
        <f>+N552</f>
        <v>0</v>
      </c>
      <c r="S552" s="25"/>
      <c r="T552" s="31">
        <f t="shared" si="193"/>
        <v>900000</v>
      </c>
      <c r="U552" s="24"/>
      <c r="V552" s="1"/>
      <c r="W552" s="1"/>
      <c r="X552" s="1">
        <f>T552</f>
        <v>900000</v>
      </c>
      <c r="Y552" s="25"/>
      <c r="AA552" s="65">
        <f t="shared" si="196"/>
        <v>0</v>
      </c>
      <c r="AB552" s="55">
        <f t="shared" si="197"/>
        <v>0</v>
      </c>
      <c r="AC552" s="66"/>
    </row>
    <row r="553" spans="6:29" ht="60" customHeight="1" x14ac:dyDescent="0.35">
      <c r="F553" s="84">
        <f t="shared" si="192"/>
        <v>80343</v>
      </c>
      <c r="G553" s="37" t="s">
        <v>502</v>
      </c>
      <c r="H553" s="31">
        <v>1300000</v>
      </c>
      <c r="I553" s="24"/>
      <c r="J553" s="1"/>
      <c r="K553" s="1"/>
      <c r="L553" s="1">
        <f t="shared" si="199"/>
        <v>1300000</v>
      </c>
      <c r="M553" s="25"/>
      <c r="N553" s="31">
        <v>0</v>
      </c>
      <c r="O553" s="24"/>
      <c r="P553" s="1"/>
      <c r="Q553" s="1"/>
      <c r="R553" s="1">
        <f t="shared" ref="R553:R559" si="200">+N553</f>
        <v>0</v>
      </c>
      <c r="S553" s="25"/>
      <c r="T553" s="31">
        <f t="shared" si="193"/>
        <v>1300000</v>
      </c>
      <c r="U553" s="24"/>
      <c r="V553" s="1"/>
      <c r="W553" s="1"/>
      <c r="X553" s="1">
        <f t="shared" ref="X553:X559" si="201">T553</f>
        <v>1300000</v>
      </c>
      <c r="Y553" s="25"/>
      <c r="AA553" s="65">
        <f t="shared" si="196"/>
        <v>0</v>
      </c>
      <c r="AB553" s="55">
        <f t="shared" si="197"/>
        <v>0</v>
      </c>
      <c r="AC553" s="66"/>
    </row>
    <row r="554" spans="6:29" ht="60" customHeight="1" x14ac:dyDescent="0.35">
      <c r="F554" s="84">
        <f t="shared" si="192"/>
        <v>80344</v>
      </c>
      <c r="G554" s="37" t="s">
        <v>503</v>
      </c>
      <c r="H554" s="31">
        <v>100000</v>
      </c>
      <c r="I554" s="24"/>
      <c r="J554" s="1"/>
      <c r="K554" s="1"/>
      <c r="L554" s="1">
        <f t="shared" si="199"/>
        <v>100000</v>
      </c>
      <c r="M554" s="25"/>
      <c r="N554" s="31">
        <v>0</v>
      </c>
      <c r="O554" s="24"/>
      <c r="P554" s="1"/>
      <c r="Q554" s="1"/>
      <c r="R554" s="1">
        <f t="shared" si="200"/>
        <v>0</v>
      </c>
      <c r="S554" s="25"/>
      <c r="T554" s="31">
        <f t="shared" si="193"/>
        <v>100000</v>
      </c>
      <c r="U554" s="24"/>
      <c r="V554" s="1"/>
      <c r="W554" s="1"/>
      <c r="X554" s="1">
        <f t="shared" si="201"/>
        <v>100000</v>
      </c>
      <c r="Y554" s="25"/>
      <c r="AA554" s="65">
        <f t="shared" si="196"/>
        <v>0</v>
      </c>
      <c r="AB554" s="55">
        <f t="shared" si="197"/>
        <v>0</v>
      </c>
      <c r="AC554" s="66"/>
    </row>
    <row r="555" spans="6:29" ht="60" customHeight="1" x14ac:dyDescent="0.35">
      <c r="F555" s="84">
        <f t="shared" si="192"/>
        <v>80345</v>
      </c>
      <c r="G555" s="37" t="s">
        <v>504</v>
      </c>
      <c r="H555" s="31">
        <v>1700000</v>
      </c>
      <c r="I555" s="24"/>
      <c r="J555" s="1"/>
      <c r="K555" s="1"/>
      <c r="L555" s="1">
        <f t="shared" si="199"/>
        <v>1700000</v>
      </c>
      <c r="M555" s="25"/>
      <c r="N555" s="31">
        <v>0</v>
      </c>
      <c r="O555" s="24"/>
      <c r="P555" s="1"/>
      <c r="Q555" s="1"/>
      <c r="R555" s="1">
        <f t="shared" si="200"/>
        <v>0</v>
      </c>
      <c r="S555" s="25"/>
      <c r="T555" s="31">
        <f t="shared" si="193"/>
        <v>1700000</v>
      </c>
      <c r="U555" s="24"/>
      <c r="V555" s="1"/>
      <c r="W555" s="1"/>
      <c r="X555" s="1">
        <f t="shared" si="201"/>
        <v>1700000</v>
      </c>
      <c r="Y555" s="25"/>
      <c r="AA555" s="65">
        <f t="shared" si="196"/>
        <v>0</v>
      </c>
      <c r="AB555" s="55">
        <f t="shared" si="197"/>
        <v>0</v>
      </c>
      <c r="AC555" s="66"/>
    </row>
    <row r="556" spans="6:29" ht="60" customHeight="1" x14ac:dyDescent="0.35">
      <c r="F556" s="84">
        <f t="shared" si="192"/>
        <v>80346</v>
      </c>
      <c r="G556" s="37" t="s">
        <v>505</v>
      </c>
      <c r="H556" s="31">
        <v>500000</v>
      </c>
      <c r="I556" s="24"/>
      <c r="J556" s="1"/>
      <c r="K556" s="1"/>
      <c r="L556" s="1">
        <f t="shared" si="199"/>
        <v>500000</v>
      </c>
      <c r="M556" s="25"/>
      <c r="N556" s="31">
        <v>0</v>
      </c>
      <c r="O556" s="24"/>
      <c r="P556" s="1"/>
      <c r="Q556" s="1"/>
      <c r="R556" s="1">
        <f t="shared" si="200"/>
        <v>0</v>
      </c>
      <c r="S556" s="25"/>
      <c r="T556" s="31">
        <f t="shared" si="193"/>
        <v>500000</v>
      </c>
      <c r="U556" s="24"/>
      <c r="V556" s="1"/>
      <c r="W556" s="1"/>
      <c r="X556" s="1">
        <f t="shared" si="201"/>
        <v>500000</v>
      </c>
      <c r="Y556" s="25"/>
      <c r="AA556" s="65">
        <f t="shared" si="196"/>
        <v>0</v>
      </c>
      <c r="AB556" s="55">
        <f t="shared" si="197"/>
        <v>0</v>
      </c>
      <c r="AC556" s="66"/>
    </row>
    <row r="557" spans="6:29" ht="60" customHeight="1" x14ac:dyDescent="0.35">
      <c r="F557" s="84">
        <f t="shared" si="192"/>
        <v>80347</v>
      </c>
      <c r="G557" s="37" t="s">
        <v>506</v>
      </c>
      <c r="H557" s="31">
        <v>300000</v>
      </c>
      <c r="I557" s="24"/>
      <c r="J557" s="1"/>
      <c r="K557" s="1"/>
      <c r="L557" s="1">
        <f t="shared" si="199"/>
        <v>300000</v>
      </c>
      <c r="M557" s="25"/>
      <c r="N557" s="31">
        <v>0</v>
      </c>
      <c r="O557" s="24"/>
      <c r="P557" s="1"/>
      <c r="Q557" s="1"/>
      <c r="R557" s="1">
        <f t="shared" si="200"/>
        <v>0</v>
      </c>
      <c r="S557" s="25"/>
      <c r="T557" s="31">
        <f t="shared" si="193"/>
        <v>300000</v>
      </c>
      <c r="U557" s="24"/>
      <c r="V557" s="1"/>
      <c r="W557" s="1"/>
      <c r="X557" s="1">
        <f t="shared" si="201"/>
        <v>300000</v>
      </c>
      <c r="Y557" s="25"/>
      <c r="AA557" s="65">
        <f t="shared" si="196"/>
        <v>0</v>
      </c>
      <c r="AB557" s="55">
        <f t="shared" si="197"/>
        <v>0</v>
      </c>
      <c r="AC557" s="66"/>
    </row>
    <row r="558" spans="6:29" ht="60" customHeight="1" x14ac:dyDescent="0.35">
      <c r="F558" s="84">
        <f t="shared" si="192"/>
        <v>80348</v>
      </c>
      <c r="G558" s="37" t="s">
        <v>507</v>
      </c>
      <c r="H558" s="31">
        <v>142000</v>
      </c>
      <c r="I558" s="24"/>
      <c r="J558" s="1"/>
      <c r="K558" s="1"/>
      <c r="L558" s="1">
        <f t="shared" si="199"/>
        <v>142000</v>
      </c>
      <c r="M558" s="25"/>
      <c r="N558" s="31">
        <v>0</v>
      </c>
      <c r="O558" s="24"/>
      <c r="P558" s="1"/>
      <c r="Q558" s="1"/>
      <c r="R558" s="1">
        <f t="shared" si="200"/>
        <v>0</v>
      </c>
      <c r="S558" s="25"/>
      <c r="T558" s="31">
        <f t="shared" si="193"/>
        <v>142000</v>
      </c>
      <c r="U558" s="24"/>
      <c r="V558" s="1"/>
      <c r="W558" s="1"/>
      <c r="X558" s="1">
        <f t="shared" si="201"/>
        <v>142000</v>
      </c>
      <c r="Y558" s="25"/>
      <c r="AA558" s="65">
        <f t="shared" si="196"/>
        <v>0</v>
      </c>
      <c r="AB558" s="55">
        <f t="shared" si="197"/>
        <v>0</v>
      </c>
      <c r="AC558" s="66"/>
    </row>
    <row r="559" spans="6:29" ht="60" customHeight="1" x14ac:dyDescent="0.35">
      <c r="F559" s="84">
        <f t="shared" si="192"/>
        <v>80349</v>
      </c>
      <c r="G559" s="37" t="s">
        <v>508</v>
      </c>
      <c r="H559" s="31">
        <v>1000000</v>
      </c>
      <c r="I559" s="24"/>
      <c r="J559" s="1"/>
      <c r="K559" s="1"/>
      <c r="L559" s="1">
        <f t="shared" si="199"/>
        <v>1000000</v>
      </c>
      <c r="M559" s="25"/>
      <c r="N559" s="31">
        <v>0</v>
      </c>
      <c r="O559" s="24"/>
      <c r="P559" s="1"/>
      <c r="Q559" s="1"/>
      <c r="R559" s="1">
        <f t="shared" si="200"/>
        <v>0</v>
      </c>
      <c r="S559" s="25"/>
      <c r="T559" s="31">
        <f t="shared" si="193"/>
        <v>1000000</v>
      </c>
      <c r="U559" s="24"/>
      <c r="V559" s="1"/>
      <c r="W559" s="1"/>
      <c r="X559" s="1">
        <f t="shared" si="201"/>
        <v>1000000</v>
      </c>
      <c r="Y559" s="25"/>
      <c r="AA559" s="65">
        <f t="shared" si="196"/>
        <v>0</v>
      </c>
      <c r="AB559" s="55">
        <f t="shared" si="197"/>
        <v>0</v>
      </c>
      <c r="AC559" s="66"/>
    </row>
    <row r="560" spans="6:29" ht="60" customHeight="1" x14ac:dyDescent="0.35">
      <c r="F560" s="84">
        <f>F559+1</f>
        <v>80350</v>
      </c>
      <c r="G560" s="37" t="s">
        <v>567</v>
      </c>
      <c r="H560" s="31">
        <v>2000000</v>
      </c>
      <c r="I560" s="24"/>
      <c r="J560" s="1"/>
      <c r="K560" s="1"/>
      <c r="L560" s="1">
        <f t="shared" si="199"/>
        <v>2000000</v>
      </c>
      <c r="M560" s="25"/>
      <c r="N560" s="31">
        <f>H560</f>
        <v>2000000</v>
      </c>
      <c r="O560" s="24">
        <f>N560</f>
        <v>2000000</v>
      </c>
      <c r="P560" s="1"/>
      <c r="Q560" s="1"/>
      <c r="R560" s="1"/>
      <c r="S560" s="25"/>
      <c r="T560" s="31"/>
      <c r="U560" s="24"/>
      <c r="V560" s="1"/>
      <c r="W560" s="1"/>
      <c r="X560" s="1"/>
      <c r="Y560" s="25"/>
      <c r="AA560" s="65"/>
      <c r="AB560" s="55"/>
      <c r="AC560" s="66"/>
    </row>
    <row r="561" spans="6:32" ht="60" customHeight="1" x14ac:dyDescent="0.35">
      <c r="F561" s="84">
        <f>F560+1</f>
        <v>80351</v>
      </c>
      <c r="G561" s="37" t="s">
        <v>568</v>
      </c>
      <c r="H561" s="31">
        <v>2000000</v>
      </c>
      <c r="I561" s="24"/>
      <c r="J561" s="1"/>
      <c r="K561" s="1"/>
      <c r="L561" s="1">
        <f t="shared" si="199"/>
        <v>2000000</v>
      </c>
      <c r="M561" s="25"/>
      <c r="N561" s="31">
        <f>H561</f>
        <v>2000000</v>
      </c>
      <c r="O561" s="24">
        <f>N561</f>
        <v>2000000</v>
      </c>
      <c r="P561" s="1"/>
      <c r="Q561" s="1"/>
      <c r="R561" s="1"/>
      <c r="S561" s="25"/>
      <c r="T561" s="31"/>
      <c r="U561" s="24"/>
      <c r="V561" s="1"/>
      <c r="W561" s="1"/>
      <c r="X561" s="1"/>
      <c r="Y561" s="25"/>
      <c r="AA561" s="65"/>
      <c r="AB561" s="55"/>
      <c r="AC561" s="66"/>
    </row>
    <row r="562" spans="6:32" ht="60" customHeight="1" x14ac:dyDescent="0.35">
      <c r="F562" s="83"/>
      <c r="G562" s="38" t="s">
        <v>205</v>
      </c>
      <c r="H562" s="33">
        <f>SUM(H511:H561)</f>
        <v>117353500</v>
      </c>
      <c r="I562" s="27">
        <f t="shared" ref="I562:X562" si="202">SUM(I511:I561)</f>
        <v>41190000</v>
      </c>
      <c r="J562" s="2">
        <f t="shared" si="202"/>
        <v>0</v>
      </c>
      <c r="K562" s="2">
        <f t="shared" si="202"/>
        <v>0</v>
      </c>
      <c r="L562" s="2">
        <f t="shared" si="202"/>
        <v>59713500</v>
      </c>
      <c r="M562" s="28">
        <f t="shared" si="202"/>
        <v>0</v>
      </c>
      <c r="N562" s="33">
        <f t="shared" si="202"/>
        <v>48550000</v>
      </c>
      <c r="O562" s="27">
        <f t="shared" si="202"/>
        <v>45050000</v>
      </c>
      <c r="P562" s="2">
        <f t="shared" si="202"/>
        <v>0</v>
      </c>
      <c r="Q562" s="2">
        <f t="shared" si="202"/>
        <v>0</v>
      </c>
      <c r="R562" s="2">
        <f t="shared" si="202"/>
        <v>3500000</v>
      </c>
      <c r="S562" s="28">
        <f t="shared" si="202"/>
        <v>0</v>
      </c>
      <c r="T562" s="33">
        <f t="shared" si="202"/>
        <v>68803500</v>
      </c>
      <c r="U562" s="27">
        <f t="shared" si="202"/>
        <v>27223500</v>
      </c>
      <c r="V562" s="2">
        <f t="shared" si="202"/>
        <v>0</v>
      </c>
      <c r="W562" s="2">
        <f t="shared" si="202"/>
        <v>0</v>
      </c>
      <c r="X562" s="2">
        <f t="shared" si="202"/>
        <v>41580000</v>
      </c>
      <c r="Y562" s="28">
        <f>SUM(Y511:Y559)</f>
        <v>0</v>
      </c>
      <c r="AA562" s="65">
        <f t="shared" si="196"/>
        <v>0</v>
      </c>
      <c r="AB562" s="55">
        <f t="shared" si="197"/>
        <v>0</v>
      </c>
      <c r="AC562" s="66"/>
      <c r="AE562" s="58"/>
    </row>
    <row r="563" spans="6:32" ht="60" customHeight="1" x14ac:dyDescent="0.35">
      <c r="F563" s="83"/>
      <c r="G563" s="38" t="s">
        <v>337</v>
      </c>
      <c r="H563" s="33">
        <f t="shared" ref="H563:X563" si="203">H562+H504+H509</f>
        <v>610303500</v>
      </c>
      <c r="I563" s="27">
        <f t="shared" si="203"/>
        <v>503365000</v>
      </c>
      <c r="J563" s="2">
        <f t="shared" si="203"/>
        <v>17775000</v>
      </c>
      <c r="K563" s="2">
        <f t="shared" si="203"/>
        <v>0</v>
      </c>
      <c r="L563" s="2">
        <f t="shared" si="203"/>
        <v>59713500</v>
      </c>
      <c r="M563" s="28">
        <f t="shared" si="203"/>
        <v>0</v>
      </c>
      <c r="N563" s="33">
        <f t="shared" si="203"/>
        <v>541500000</v>
      </c>
      <c r="O563" s="27">
        <f t="shared" si="203"/>
        <v>520225000</v>
      </c>
      <c r="P563" s="2">
        <f t="shared" si="203"/>
        <v>17775000</v>
      </c>
      <c r="Q563" s="2">
        <f t="shared" si="203"/>
        <v>0</v>
      </c>
      <c r="R563" s="2">
        <f t="shared" si="203"/>
        <v>3500000</v>
      </c>
      <c r="S563" s="28">
        <f t="shared" si="203"/>
        <v>0</v>
      </c>
      <c r="T563" s="33">
        <f t="shared" si="203"/>
        <v>68803500</v>
      </c>
      <c r="U563" s="27">
        <f t="shared" si="203"/>
        <v>27223500</v>
      </c>
      <c r="V563" s="2">
        <f t="shared" si="203"/>
        <v>0</v>
      </c>
      <c r="W563" s="2">
        <f t="shared" si="203"/>
        <v>0</v>
      </c>
      <c r="X563" s="2">
        <f t="shared" si="203"/>
        <v>41580000</v>
      </c>
      <c r="Y563" s="28">
        <f>Y562+Y504</f>
        <v>0</v>
      </c>
      <c r="AA563" s="65">
        <f t="shared" si="196"/>
        <v>0</v>
      </c>
      <c r="AB563" s="55">
        <f t="shared" si="197"/>
        <v>0</v>
      </c>
      <c r="AC563" s="66"/>
      <c r="AD563" s="67"/>
    </row>
    <row r="564" spans="6:32" ht="60" customHeight="1" x14ac:dyDescent="0.35">
      <c r="F564" s="84"/>
      <c r="G564" s="36" t="s">
        <v>206</v>
      </c>
      <c r="H564" s="31"/>
      <c r="I564" s="24"/>
      <c r="J564" s="1"/>
      <c r="K564" s="1"/>
      <c r="L564" s="1"/>
      <c r="M564" s="25"/>
      <c r="N564" s="31"/>
      <c r="O564" s="24"/>
      <c r="P564" s="1"/>
      <c r="Q564" s="1"/>
      <c r="R564" s="1"/>
      <c r="S564" s="25"/>
      <c r="T564" s="31"/>
      <c r="U564" s="24"/>
      <c r="V564" s="1"/>
      <c r="W564" s="1"/>
      <c r="X564" s="1"/>
      <c r="Y564" s="25"/>
      <c r="AA564" s="65">
        <f t="shared" si="196"/>
        <v>0</v>
      </c>
      <c r="AB564" s="55">
        <f t="shared" si="197"/>
        <v>0</v>
      </c>
    </row>
    <row r="565" spans="6:32" s="17" customFormat="1" ht="60" customHeight="1" x14ac:dyDescent="0.35">
      <c r="F565" s="84">
        <v>90100</v>
      </c>
      <c r="G565" s="38" t="s">
        <v>207</v>
      </c>
      <c r="H565" s="31"/>
      <c r="I565" s="24"/>
      <c r="J565" s="1"/>
      <c r="K565" s="1"/>
      <c r="L565" s="1"/>
      <c r="M565" s="25"/>
      <c r="N565" s="31"/>
      <c r="O565" s="24"/>
      <c r="P565" s="1"/>
      <c r="Q565" s="1"/>
      <c r="R565" s="1"/>
      <c r="S565" s="25"/>
      <c r="T565" s="31"/>
      <c r="U565" s="24"/>
      <c r="V565" s="1"/>
      <c r="W565" s="1"/>
      <c r="X565" s="1"/>
      <c r="Y565" s="25"/>
      <c r="AA565" s="65">
        <f t="shared" si="196"/>
        <v>0</v>
      </c>
      <c r="AB565" s="55">
        <f t="shared" si="197"/>
        <v>0</v>
      </c>
    </row>
    <row r="566" spans="6:32" s="17" customFormat="1" ht="60" customHeight="1" x14ac:dyDescent="0.35">
      <c r="F566" s="84">
        <f>+F565+1</f>
        <v>90101</v>
      </c>
      <c r="G566" s="37" t="s">
        <v>208</v>
      </c>
      <c r="H566" s="31">
        <v>7550000</v>
      </c>
      <c r="I566" s="24"/>
      <c r="J566" s="1"/>
      <c r="K566" s="1"/>
      <c r="L566" s="1">
        <f>H566</f>
        <v>7550000</v>
      </c>
      <c r="M566" s="25"/>
      <c r="N566" s="31">
        <v>4000000</v>
      </c>
      <c r="O566" s="24"/>
      <c r="P566" s="1"/>
      <c r="Q566" s="1"/>
      <c r="R566" s="1">
        <f>N566</f>
        <v>4000000</v>
      </c>
      <c r="S566" s="25"/>
      <c r="T566" s="31">
        <f>H566-N566</f>
        <v>3550000</v>
      </c>
      <c r="U566" s="24"/>
      <c r="V566" s="1"/>
      <c r="W566" s="1"/>
      <c r="X566" s="1">
        <f>T566</f>
        <v>3550000</v>
      </c>
      <c r="Y566" s="25"/>
      <c r="AA566" s="65">
        <f t="shared" si="196"/>
        <v>0</v>
      </c>
      <c r="AB566" s="55">
        <f t="shared" si="197"/>
        <v>0</v>
      </c>
    </row>
    <row r="567" spans="6:32" s="17" customFormat="1" ht="60" customHeight="1" x14ac:dyDescent="0.35">
      <c r="F567" s="84">
        <f>+F566+1</f>
        <v>90102</v>
      </c>
      <c r="G567" s="37" t="s">
        <v>209</v>
      </c>
      <c r="H567" s="31">
        <v>500000</v>
      </c>
      <c r="I567" s="24"/>
      <c r="J567" s="1"/>
      <c r="K567" s="1"/>
      <c r="L567" s="1">
        <f>H567</f>
        <v>500000</v>
      </c>
      <c r="M567" s="25"/>
      <c r="N567" s="31">
        <f>H567</f>
        <v>500000</v>
      </c>
      <c r="O567" s="24"/>
      <c r="P567" s="1"/>
      <c r="Q567" s="1"/>
      <c r="R567" s="1">
        <f>N567</f>
        <v>500000</v>
      </c>
      <c r="S567" s="25"/>
      <c r="T567" s="31">
        <f>H567-N567</f>
        <v>0</v>
      </c>
      <c r="U567" s="24"/>
      <c r="V567" s="1"/>
      <c r="W567" s="1"/>
      <c r="X567" s="1">
        <f>T567</f>
        <v>0</v>
      </c>
      <c r="Y567" s="25"/>
      <c r="AA567" s="65">
        <f t="shared" si="196"/>
        <v>0</v>
      </c>
      <c r="AB567" s="55">
        <f t="shared" si="197"/>
        <v>0</v>
      </c>
    </row>
    <row r="568" spans="6:32" s="17" customFormat="1" ht="60" customHeight="1" x14ac:dyDescent="0.35">
      <c r="F568" s="84">
        <f>+F567+1</f>
        <v>90103</v>
      </c>
      <c r="G568" s="37" t="s">
        <v>210</v>
      </c>
      <c r="H568" s="31">
        <v>1000000</v>
      </c>
      <c r="I568" s="24"/>
      <c r="J568" s="1"/>
      <c r="K568" s="1"/>
      <c r="L568" s="1">
        <f>H568</f>
        <v>1000000</v>
      </c>
      <c r="M568" s="25"/>
      <c r="N568" s="31">
        <f>H568</f>
        <v>1000000</v>
      </c>
      <c r="O568" s="24"/>
      <c r="P568" s="1"/>
      <c r="Q568" s="1"/>
      <c r="R568" s="1">
        <f>N568</f>
        <v>1000000</v>
      </c>
      <c r="S568" s="25"/>
      <c r="T568" s="31">
        <f>H568-N568</f>
        <v>0</v>
      </c>
      <c r="U568" s="24"/>
      <c r="V568" s="1"/>
      <c r="W568" s="1"/>
      <c r="X568" s="1">
        <f>T568</f>
        <v>0</v>
      </c>
      <c r="Y568" s="25"/>
      <c r="AA568" s="65">
        <f t="shared" si="196"/>
        <v>0</v>
      </c>
      <c r="AB568" s="55">
        <f t="shared" si="197"/>
        <v>0</v>
      </c>
    </row>
    <row r="569" spans="6:32" s="17" customFormat="1" ht="60" customHeight="1" x14ac:dyDescent="0.35">
      <c r="F569" s="84">
        <f>+F568+1</f>
        <v>90104</v>
      </c>
      <c r="G569" s="37" t="s">
        <v>488</v>
      </c>
      <c r="H569" s="31">
        <v>500000</v>
      </c>
      <c r="I569" s="24"/>
      <c r="J569" s="1">
        <f>H569</f>
        <v>500000</v>
      </c>
      <c r="K569" s="1"/>
      <c r="L569" s="1"/>
      <c r="M569" s="25"/>
      <c r="N569" s="31">
        <v>300000</v>
      </c>
      <c r="O569" s="24"/>
      <c r="P569" s="1">
        <f>N569</f>
        <v>300000</v>
      </c>
      <c r="Q569" s="1"/>
      <c r="R569" s="1"/>
      <c r="S569" s="25"/>
      <c r="T569" s="31">
        <f>H569-N569</f>
        <v>200000</v>
      </c>
      <c r="U569" s="24"/>
      <c r="V569" s="1">
        <f>T569</f>
        <v>200000</v>
      </c>
      <c r="W569" s="1"/>
      <c r="X569" s="1"/>
      <c r="Y569" s="25"/>
      <c r="AA569" s="65">
        <f t="shared" si="196"/>
        <v>0</v>
      </c>
      <c r="AB569" s="55">
        <f t="shared" si="197"/>
        <v>0</v>
      </c>
    </row>
    <row r="570" spans="6:32" ht="60" customHeight="1" x14ac:dyDescent="0.35">
      <c r="F570" s="83"/>
      <c r="G570" s="38" t="s">
        <v>211</v>
      </c>
      <c r="H570" s="33">
        <f t="shared" ref="H570:Y570" si="204">SUM(H566:H569)</f>
        <v>9550000</v>
      </c>
      <c r="I570" s="27">
        <f t="shared" si="204"/>
        <v>0</v>
      </c>
      <c r="J570" s="2">
        <f t="shared" si="204"/>
        <v>500000</v>
      </c>
      <c r="K570" s="2">
        <f t="shared" si="204"/>
        <v>0</v>
      </c>
      <c r="L570" s="2">
        <f t="shared" si="204"/>
        <v>9050000</v>
      </c>
      <c r="M570" s="28">
        <f t="shared" si="204"/>
        <v>0</v>
      </c>
      <c r="N570" s="33">
        <f t="shared" si="204"/>
        <v>5800000</v>
      </c>
      <c r="O570" s="27">
        <f t="shared" si="204"/>
        <v>0</v>
      </c>
      <c r="P570" s="2">
        <f t="shared" si="204"/>
        <v>300000</v>
      </c>
      <c r="Q570" s="2">
        <f t="shared" si="204"/>
        <v>0</v>
      </c>
      <c r="R570" s="2">
        <f t="shared" si="204"/>
        <v>5500000</v>
      </c>
      <c r="S570" s="28">
        <f t="shared" si="204"/>
        <v>0</v>
      </c>
      <c r="T570" s="33">
        <f t="shared" si="204"/>
        <v>3750000</v>
      </c>
      <c r="U570" s="27">
        <f t="shared" si="204"/>
        <v>0</v>
      </c>
      <c r="V570" s="2">
        <f t="shared" si="204"/>
        <v>200000</v>
      </c>
      <c r="W570" s="2">
        <f t="shared" si="204"/>
        <v>0</v>
      </c>
      <c r="X570" s="2">
        <f t="shared" si="204"/>
        <v>3550000</v>
      </c>
      <c r="Y570" s="28">
        <f t="shared" si="204"/>
        <v>0</v>
      </c>
      <c r="AA570" s="65">
        <f t="shared" si="196"/>
        <v>0</v>
      </c>
      <c r="AB570" s="55">
        <f t="shared" si="197"/>
        <v>0</v>
      </c>
    </row>
    <row r="571" spans="6:32" ht="60" customHeight="1" x14ac:dyDescent="0.35">
      <c r="F571" s="84">
        <v>90200</v>
      </c>
      <c r="G571" s="37" t="s">
        <v>333</v>
      </c>
      <c r="H571" s="31">
        <v>10000000</v>
      </c>
      <c r="I571" s="24"/>
      <c r="J571" s="1"/>
      <c r="K571" s="1">
        <f>H571</f>
        <v>10000000</v>
      </c>
      <c r="L571" s="1"/>
      <c r="M571" s="25"/>
      <c r="N571" s="31">
        <f>H571</f>
        <v>10000000</v>
      </c>
      <c r="O571" s="24"/>
      <c r="P571" s="1"/>
      <c r="Q571" s="1">
        <f>N571</f>
        <v>10000000</v>
      </c>
      <c r="R571" s="1"/>
      <c r="S571" s="25"/>
      <c r="T571" s="31">
        <f>H571-N571</f>
        <v>0</v>
      </c>
      <c r="U571" s="24"/>
      <c r="V571" s="1"/>
      <c r="W571" s="1">
        <f>T571</f>
        <v>0</v>
      </c>
      <c r="X571" s="1"/>
      <c r="Y571" s="28"/>
      <c r="AA571" s="65">
        <f t="shared" si="196"/>
        <v>0</v>
      </c>
      <c r="AB571" s="55">
        <f t="shared" si="197"/>
        <v>0</v>
      </c>
    </row>
    <row r="572" spans="6:32" ht="60" customHeight="1" x14ac:dyDescent="0.35">
      <c r="F572" s="83"/>
      <c r="G572" s="38" t="s">
        <v>212</v>
      </c>
      <c r="H572" s="33">
        <f>H570+H571</f>
        <v>19550000</v>
      </c>
      <c r="I572" s="27">
        <f t="shared" ref="I572:X572" si="205">I570+I571</f>
        <v>0</v>
      </c>
      <c r="J572" s="2">
        <f t="shared" si="205"/>
        <v>500000</v>
      </c>
      <c r="K572" s="2">
        <f t="shared" si="205"/>
        <v>10000000</v>
      </c>
      <c r="L572" s="2">
        <f t="shared" si="205"/>
        <v>9050000</v>
      </c>
      <c r="M572" s="28">
        <f t="shared" si="205"/>
        <v>0</v>
      </c>
      <c r="N572" s="33">
        <f t="shared" si="205"/>
        <v>15800000</v>
      </c>
      <c r="O572" s="27">
        <f t="shared" si="205"/>
        <v>0</v>
      </c>
      <c r="P572" s="2">
        <f t="shared" si="205"/>
        <v>300000</v>
      </c>
      <c r="Q572" s="2">
        <f t="shared" si="205"/>
        <v>10000000</v>
      </c>
      <c r="R572" s="2">
        <f t="shared" si="205"/>
        <v>5500000</v>
      </c>
      <c r="S572" s="28">
        <f t="shared" si="205"/>
        <v>0</v>
      </c>
      <c r="T572" s="33">
        <f t="shared" si="205"/>
        <v>3750000</v>
      </c>
      <c r="U572" s="27">
        <f t="shared" si="205"/>
        <v>0</v>
      </c>
      <c r="V572" s="2">
        <f t="shared" si="205"/>
        <v>200000</v>
      </c>
      <c r="W572" s="2">
        <f t="shared" si="205"/>
        <v>0</v>
      </c>
      <c r="X572" s="2">
        <f t="shared" si="205"/>
        <v>3550000</v>
      </c>
      <c r="Y572" s="28">
        <f>Y570</f>
        <v>0</v>
      </c>
      <c r="AA572" s="65">
        <f t="shared" si="196"/>
        <v>0</v>
      </c>
      <c r="AB572" s="55">
        <f t="shared" si="197"/>
        <v>0</v>
      </c>
    </row>
    <row r="573" spans="6:32" ht="60" customHeight="1" x14ac:dyDescent="0.35">
      <c r="F573" s="85"/>
      <c r="G573" s="74" t="s">
        <v>213</v>
      </c>
      <c r="H573" s="75">
        <f t="shared" ref="H573:Y573" si="206">H572+H563+H488+H478+H472+H444+H201+H103+H15</f>
        <v>1401009900</v>
      </c>
      <c r="I573" s="90">
        <f t="shared" si="206"/>
        <v>629410000</v>
      </c>
      <c r="J573" s="91">
        <f t="shared" si="206"/>
        <v>144261000</v>
      </c>
      <c r="K573" s="91">
        <f t="shared" si="206"/>
        <v>204916000</v>
      </c>
      <c r="L573" s="91">
        <f t="shared" si="206"/>
        <v>368472900</v>
      </c>
      <c r="M573" s="76">
        <f t="shared" si="206"/>
        <v>0</v>
      </c>
      <c r="N573" s="75">
        <f t="shared" si="206"/>
        <v>1028182400</v>
      </c>
      <c r="O573" s="90">
        <f t="shared" si="206"/>
        <v>642911000</v>
      </c>
      <c r="P573" s="91">
        <f t="shared" si="206"/>
        <v>99153000</v>
      </c>
      <c r="Q573" s="91">
        <f t="shared" si="206"/>
        <v>89593000</v>
      </c>
      <c r="R573" s="91">
        <f t="shared" si="206"/>
        <v>196525400</v>
      </c>
      <c r="S573" s="76">
        <f t="shared" si="206"/>
        <v>135000</v>
      </c>
      <c r="T573" s="75">
        <f t="shared" si="206"/>
        <v>372827500</v>
      </c>
      <c r="U573" s="90">
        <f t="shared" si="206"/>
        <v>39295500</v>
      </c>
      <c r="V573" s="91">
        <f t="shared" si="206"/>
        <v>44258000</v>
      </c>
      <c r="W573" s="91">
        <f t="shared" si="206"/>
        <v>118323000</v>
      </c>
      <c r="X573" s="91">
        <f t="shared" si="206"/>
        <v>170951000</v>
      </c>
      <c r="Y573" s="76">
        <f t="shared" si="206"/>
        <v>5100000</v>
      </c>
      <c r="AA573" s="65"/>
      <c r="AB573" s="55"/>
      <c r="AC573" s="67"/>
      <c r="AD573" s="67"/>
      <c r="AE573" s="67"/>
      <c r="AF573" s="67"/>
    </row>
    <row r="574" spans="6:32" ht="26.25" x14ac:dyDescent="0.2">
      <c r="F574" s="8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AA574" s="55"/>
    </row>
    <row r="575" spans="6:32" ht="26.25" x14ac:dyDescent="0.2">
      <c r="F575" s="8"/>
      <c r="G575" s="9"/>
      <c r="H575" s="19"/>
      <c r="I575" s="10"/>
      <c r="J575" s="10"/>
      <c r="K575" s="10"/>
      <c r="L575" s="10"/>
      <c r="M575" s="10">
        <f>M573+L573+K573+J573+I573</f>
        <v>1347059900</v>
      </c>
      <c r="N575" s="19"/>
      <c r="O575" s="10"/>
      <c r="P575" s="10"/>
      <c r="Q575" s="10"/>
      <c r="R575" s="10"/>
      <c r="S575" s="54">
        <f>S573+R573+Q573+P573+O573</f>
        <v>1028317400</v>
      </c>
      <c r="T575" s="19"/>
      <c r="U575" s="10"/>
      <c r="V575" s="10"/>
      <c r="W575" s="10"/>
      <c r="X575" s="10"/>
      <c r="Y575" s="10">
        <f>Y573+X573+W573+V573+U573</f>
        <v>377927500</v>
      </c>
      <c r="AA575" s="55"/>
    </row>
    <row r="576" spans="6:32" ht="26.25" x14ac:dyDescent="0.2">
      <c r="F576" s="8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AA576" s="55">
        <f t="shared" ref="AA576:AA608" si="207">H576-I576-J576-K576-L576-M576</f>
        <v>0</v>
      </c>
    </row>
    <row r="577" spans="6:27" ht="26.25" x14ac:dyDescent="0.2">
      <c r="F577" s="11"/>
      <c r="G577" s="20"/>
      <c r="H577" s="13"/>
      <c r="I577" s="12"/>
      <c r="J577" s="12"/>
      <c r="K577" s="18"/>
      <c r="L577" s="12"/>
      <c r="M577" s="18">
        <f>N573+T573</f>
        <v>1401009900</v>
      </c>
      <c r="N577" s="13"/>
      <c r="O577" s="12"/>
      <c r="P577" s="12"/>
      <c r="Q577" s="18"/>
      <c r="R577" s="12"/>
      <c r="S577" s="18"/>
      <c r="T577" s="13"/>
      <c r="U577" s="12"/>
      <c r="V577" s="12"/>
      <c r="W577" s="18"/>
      <c r="X577" s="12"/>
      <c r="Y577" s="18"/>
      <c r="AA577" s="55"/>
    </row>
    <row r="578" spans="6:27" ht="26.25" x14ac:dyDescent="0.2">
      <c r="F578" s="11"/>
      <c r="G578" s="20"/>
      <c r="H578" s="12"/>
      <c r="I578" s="12"/>
      <c r="J578" s="12"/>
      <c r="K578" s="12"/>
      <c r="L578" s="12"/>
      <c r="M578" s="12"/>
      <c r="N578" s="12"/>
      <c r="O578" s="12"/>
      <c r="P578" s="12"/>
      <c r="Q578" s="18"/>
      <c r="R578" s="12"/>
      <c r="S578" s="12"/>
      <c r="T578" s="12"/>
      <c r="U578" s="12"/>
      <c r="V578" s="12"/>
      <c r="W578" s="12"/>
      <c r="X578" s="12"/>
      <c r="Y578" s="12"/>
      <c r="AA578" s="55">
        <f t="shared" si="207"/>
        <v>0</v>
      </c>
    </row>
    <row r="579" spans="6:27" ht="26.25" x14ac:dyDescent="0.2">
      <c r="F579" s="11"/>
      <c r="G579" s="20"/>
      <c r="H579" s="12"/>
      <c r="I579" s="12"/>
      <c r="J579" s="12"/>
      <c r="K579" s="12"/>
      <c r="L579" s="12"/>
      <c r="M579" s="18">
        <f>H573-1295151900</f>
        <v>105858000</v>
      </c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AA579" s="55"/>
    </row>
    <row r="580" spans="6:27" ht="26.25" x14ac:dyDescent="0.2">
      <c r="F580" s="14"/>
      <c r="G580" s="21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AA580" s="55">
        <f t="shared" si="207"/>
        <v>0</v>
      </c>
    </row>
    <row r="581" spans="6:27" ht="23.25" x14ac:dyDescent="0.35">
      <c r="F581" s="15"/>
      <c r="G581" s="22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AA581" s="55">
        <f t="shared" si="207"/>
        <v>0</v>
      </c>
    </row>
    <row r="582" spans="6:27" ht="23.25" x14ac:dyDescent="0.35">
      <c r="F582" s="15"/>
      <c r="G582" s="22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AA582" s="55">
        <f t="shared" si="207"/>
        <v>0</v>
      </c>
    </row>
    <row r="583" spans="6:27" ht="23.25" x14ac:dyDescent="0.35">
      <c r="F583" s="15"/>
      <c r="G583" s="22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AA583" s="55">
        <f t="shared" si="207"/>
        <v>0</v>
      </c>
    </row>
    <row r="584" spans="6:27" ht="23.25" x14ac:dyDescent="0.35">
      <c r="F584" s="15"/>
      <c r="G584" s="22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AA584" s="55">
        <f t="shared" si="207"/>
        <v>0</v>
      </c>
    </row>
    <row r="585" spans="6:27" ht="23.25" x14ac:dyDescent="0.35">
      <c r="F585" s="15"/>
      <c r="G585" s="22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AA585" s="55">
        <f t="shared" si="207"/>
        <v>0</v>
      </c>
    </row>
    <row r="586" spans="6:27" ht="23.25" x14ac:dyDescent="0.35">
      <c r="F586" s="15"/>
      <c r="G586" s="22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AA586" s="55">
        <f t="shared" si="207"/>
        <v>0</v>
      </c>
    </row>
    <row r="587" spans="6:27" ht="23.25" x14ac:dyDescent="0.35">
      <c r="F587" s="15"/>
      <c r="G587" s="22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AA587" s="55">
        <f t="shared" si="207"/>
        <v>0</v>
      </c>
    </row>
    <row r="588" spans="6:27" ht="23.25" x14ac:dyDescent="0.35">
      <c r="F588" s="15"/>
      <c r="G588" s="22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AA588" s="55">
        <f t="shared" si="207"/>
        <v>0</v>
      </c>
    </row>
    <row r="589" spans="6:27" ht="23.25" x14ac:dyDescent="0.35">
      <c r="F589" s="15"/>
      <c r="G589" s="22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AA589" s="55">
        <f t="shared" si="207"/>
        <v>0</v>
      </c>
    </row>
    <row r="590" spans="6:27" ht="23.25" x14ac:dyDescent="0.35">
      <c r="F590" s="15"/>
      <c r="G590" s="22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AA590" s="55">
        <f t="shared" si="207"/>
        <v>0</v>
      </c>
    </row>
    <row r="591" spans="6:27" ht="23.25" x14ac:dyDescent="0.35">
      <c r="F591" s="15"/>
      <c r="G591" s="22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AA591" s="55">
        <f t="shared" si="207"/>
        <v>0</v>
      </c>
    </row>
    <row r="592" spans="6:27" ht="23.25" x14ac:dyDescent="0.35">
      <c r="F592" s="15"/>
      <c r="G592" s="22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AA592" s="55">
        <f t="shared" si="207"/>
        <v>0</v>
      </c>
    </row>
    <row r="593" spans="6:27" ht="23.25" x14ac:dyDescent="0.35">
      <c r="F593" s="15"/>
      <c r="G593" s="22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AA593" s="55">
        <f t="shared" si="207"/>
        <v>0</v>
      </c>
    </row>
    <row r="594" spans="6:27" ht="23.25" x14ac:dyDescent="0.35">
      <c r="F594" s="15"/>
      <c r="G594" s="22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AA594" s="55">
        <f t="shared" si="207"/>
        <v>0</v>
      </c>
    </row>
    <row r="595" spans="6:27" ht="23.25" x14ac:dyDescent="0.35">
      <c r="F595" s="15"/>
      <c r="G595" s="22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AA595" s="55">
        <f t="shared" si="207"/>
        <v>0</v>
      </c>
    </row>
    <row r="596" spans="6:27" ht="23.25" x14ac:dyDescent="0.35">
      <c r="F596" s="15"/>
      <c r="G596" s="22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AA596" s="55">
        <f t="shared" si="207"/>
        <v>0</v>
      </c>
    </row>
    <row r="597" spans="6:27" ht="23.25" x14ac:dyDescent="0.35">
      <c r="F597" s="15"/>
      <c r="G597" s="22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AA597" s="55">
        <f t="shared" si="207"/>
        <v>0</v>
      </c>
    </row>
    <row r="598" spans="6:27" ht="23.25" x14ac:dyDescent="0.35">
      <c r="F598" s="15"/>
      <c r="G598" s="22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AA598" s="55">
        <f t="shared" si="207"/>
        <v>0</v>
      </c>
    </row>
    <row r="599" spans="6:27" x14ac:dyDescent="0.2">
      <c r="AA599" s="55">
        <f t="shared" si="207"/>
        <v>0</v>
      </c>
    </row>
    <row r="600" spans="6:27" x14ac:dyDescent="0.2">
      <c r="AA600" s="55">
        <f t="shared" si="207"/>
        <v>0</v>
      </c>
    </row>
    <row r="601" spans="6:27" x14ac:dyDescent="0.2">
      <c r="AA601" s="55">
        <f t="shared" si="207"/>
        <v>0</v>
      </c>
    </row>
    <row r="602" spans="6:27" x14ac:dyDescent="0.2">
      <c r="AA602" s="55">
        <f t="shared" si="207"/>
        <v>0</v>
      </c>
    </row>
    <row r="603" spans="6:27" x14ac:dyDescent="0.2">
      <c r="AA603" s="55">
        <f t="shared" si="207"/>
        <v>0</v>
      </c>
    </row>
    <row r="604" spans="6:27" x14ac:dyDescent="0.2">
      <c r="AA604" s="55">
        <f t="shared" si="207"/>
        <v>0</v>
      </c>
    </row>
    <row r="605" spans="6:27" x14ac:dyDescent="0.2">
      <c r="AA605" s="55">
        <f t="shared" si="207"/>
        <v>0</v>
      </c>
    </row>
    <row r="606" spans="6:27" x14ac:dyDescent="0.2">
      <c r="AA606" s="55">
        <f t="shared" si="207"/>
        <v>0</v>
      </c>
    </row>
    <row r="607" spans="6:27" x14ac:dyDescent="0.2">
      <c r="AA607" s="55">
        <f t="shared" si="207"/>
        <v>0</v>
      </c>
    </row>
    <row r="608" spans="6:27" x14ac:dyDescent="0.2">
      <c r="AA608" s="55">
        <f t="shared" si="207"/>
        <v>0</v>
      </c>
    </row>
    <row r="609" spans="27:27" x14ac:dyDescent="0.2">
      <c r="AA609" s="55">
        <f t="shared" ref="AA609:AA672" si="208">H609-I609-J609-K609-L609-M609</f>
        <v>0</v>
      </c>
    </row>
    <row r="610" spans="27:27" x14ac:dyDescent="0.2">
      <c r="AA610" s="55">
        <f t="shared" si="208"/>
        <v>0</v>
      </c>
    </row>
    <row r="611" spans="27:27" x14ac:dyDescent="0.2">
      <c r="AA611" s="55">
        <f t="shared" si="208"/>
        <v>0</v>
      </c>
    </row>
    <row r="612" spans="27:27" x14ac:dyDescent="0.2">
      <c r="AA612" s="55">
        <f t="shared" si="208"/>
        <v>0</v>
      </c>
    </row>
    <row r="613" spans="27:27" x14ac:dyDescent="0.2">
      <c r="AA613" s="55">
        <f t="shared" si="208"/>
        <v>0</v>
      </c>
    </row>
    <row r="614" spans="27:27" x14ac:dyDescent="0.2">
      <c r="AA614" s="55">
        <f t="shared" si="208"/>
        <v>0</v>
      </c>
    </row>
    <row r="615" spans="27:27" x14ac:dyDescent="0.2">
      <c r="AA615" s="55">
        <f t="shared" si="208"/>
        <v>0</v>
      </c>
    </row>
    <row r="616" spans="27:27" x14ac:dyDescent="0.2">
      <c r="AA616" s="55">
        <f t="shared" si="208"/>
        <v>0</v>
      </c>
    </row>
    <row r="617" spans="27:27" x14ac:dyDescent="0.2">
      <c r="AA617" s="55">
        <f t="shared" si="208"/>
        <v>0</v>
      </c>
    </row>
    <row r="618" spans="27:27" x14ac:dyDescent="0.2">
      <c r="AA618" s="55">
        <f t="shared" si="208"/>
        <v>0</v>
      </c>
    </row>
    <row r="619" spans="27:27" x14ac:dyDescent="0.2">
      <c r="AA619" s="55">
        <f t="shared" si="208"/>
        <v>0</v>
      </c>
    </row>
    <row r="620" spans="27:27" x14ac:dyDescent="0.2">
      <c r="AA620" s="55">
        <f t="shared" si="208"/>
        <v>0</v>
      </c>
    </row>
    <row r="621" spans="27:27" x14ac:dyDescent="0.2">
      <c r="AA621" s="55">
        <f t="shared" si="208"/>
        <v>0</v>
      </c>
    </row>
    <row r="622" spans="27:27" x14ac:dyDescent="0.2">
      <c r="AA622" s="55">
        <f t="shared" si="208"/>
        <v>0</v>
      </c>
    </row>
    <row r="623" spans="27:27" x14ac:dyDescent="0.2">
      <c r="AA623" s="55">
        <f t="shared" si="208"/>
        <v>0</v>
      </c>
    </row>
    <row r="624" spans="27:27" x14ac:dyDescent="0.2">
      <c r="AA624" s="55">
        <f t="shared" si="208"/>
        <v>0</v>
      </c>
    </row>
    <row r="625" spans="27:27" x14ac:dyDescent="0.2">
      <c r="AA625" s="55">
        <f t="shared" si="208"/>
        <v>0</v>
      </c>
    </row>
    <row r="626" spans="27:27" x14ac:dyDescent="0.2">
      <c r="AA626" s="55">
        <f t="shared" si="208"/>
        <v>0</v>
      </c>
    </row>
    <row r="627" spans="27:27" x14ac:dyDescent="0.2">
      <c r="AA627" s="55">
        <f t="shared" si="208"/>
        <v>0</v>
      </c>
    </row>
    <row r="628" spans="27:27" x14ac:dyDescent="0.2">
      <c r="AA628" s="55">
        <f t="shared" si="208"/>
        <v>0</v>
      </c>
    </row>
    <row r="629" spans="27:27" x14ac:dyDescent="0.2">
      <c r="AA629" s="55">
        <f t="shared" si="208"/>
        <v>0</v>
      </c>
    </row>
    <row r="630" spans="27:27" x14ac:dyDescent="0.2">
      <c r="AA630" s="55">
        <f t="shared" si="208"/>
        <v>0</v>
      </c>
    </row>
    <row r="631" spans="27:27" x14ac:dyDescent="0.2">
      <c r="AA631" s="55">
        <f t="shared" si="208"/>
        <v>0</v>
      </c>
    </row>
    <row r="632" spans="27:27" x14ac:dyDescent="0.2">
      <c r="AA632" s="55">
        <f t="shared" si="208"/>
        <v>0</v>
      </c>
    </row>
    <row r="633" spans="27:27" x14ac:dyDescent="0.2">
      <c r="AA633" s="55">
        <f t="shared" si="208"/>
        <v>0</v>
      </c>
    </row>
    <row r="634" spans="27:27" x14ac:dyDescent="0.2">
      <c r="AA634" s="55">
        <f t="shared" si="208"/>
        <v>0</v>
      </c>
    </row>
    <row r="635" spans="27:27" x14ac:dyDescent="0.2">
      <c r="AA635" s="55">
        <f t="shared" si="208"/>
        <v>0</v>
      </c>
    </row>
    <row r="636" spans="27:27" x14ac:dyDescent="0.2">
      <c r="AA636" s="55">
        <f t="shared" si="208"/>
        <v>0</v>
      </c>
    </row>
    <row r="637" spans="27:27" x14ac:dyDescent="0.2">
      <c r="AA637" s="55">
        <f t="shared" si="208"/>
        <v>0</v>
      </c>
    </row>
    <row r="638" spans="27:27" x14ac:dyDescent="0.2">
      <c r="AA638" s="55">
        <f t="shared" si="208"/>
        <v>0</v>
      </c>
    </row>
    <row r="639" spans="27:27" x14ac:dyDescent="0.2">
      <c r="AA639" s="55">
        <f t="shared" si="208"/>
        <v>0</v>
      </c>
    </row>
    <row r="640" spans="27:27" x14ac:dyDescent="0.2">
      <c r="AA640" s="55">
        <f t="shared" si="208"/>
        <v>0</v>
      </c>
    </row>
    <row r="641" spans="27:27" x14ac:dyDescent="0.2">
      <c r="AA641" s="55">
        <f t="shared" si="208"/>
        <v>0</v>
      </c>
    </row>
    <row r="642" spans="27:27" x14ac:dyDescent="0.2">
      <c r="AA642" s="55">
        <f t="shared" si="208"/>
        <v>0</v>
      </c>
    </row>
    <row r="643" spans="27:27" x14ac:dyDescent="0.2">
      <c r="AA643" s="55">
        <f t="shared" si="208"/>
        <v>0</v>
      </c>
    </row>
    <row r="644" spans="27:27" x14ac:dyDescent="0.2">
      <c r="AA644" s="55">
        <f t="shared" si="208"/>
        <v>0</v>
      </c>
    </row>
    <row r="645" spans="27:27" x14ac:dyDescent="0.2">
      <c r="AA645" s="55">
        <f t="shared" si="208"/>
        <v>0</v>
      </c>
    </row>
    <row r="646" spans="27:27" x14ac:dyDescent="0.2">
      <c r="AA646" s="55">
        <f t="shared" si="208"/>
        <v>0</v>
      </c>
    </row>
    <row r="647" spans="27:27" x14ac:dyDescent="0.2">
      <c r="AA647" s="55">
        <f t="shared" si="208"/>
        <v>0</v>
      </c>
    </row>
    <row r="648" spans="27:27" x14ac:dyDescent="0.2">
      <c r="AA648" s="55">
        <f t="shared" si="208"/>
        <v>0</v>
      </c>
    </row>
    <row r="649" spans="27:27" x14ac:dyDescent="0.2">
      <c r="AA649" s="55">
        <f t="shared" si="208"/>
        <v>0</v>
      </c>
    </row>
    <row r="650" spans="27:27" x14ac:dyDescent="0.2">
      <c r="AA650" s="55">
        <f t="shared" si="208"/>
        <v>0</v>
      </c>
    </row>
    <row r="651" spans="27:27" x14ac:dyDescent="0.2">
      <c r="AA651" s="55">
        <f t="shared" si="208"/>
        <v>0</v>
      </c>
    </row>
    <row r="652" spans="27:27" x14ac:dyDescent="0.2">
      <c r="AA652" s="55">
        <f t="shared" si="208"/>
        <v>0</v>
      </c>
    </row>
    <row r="653" spans="27:27" x14ac:dyDescent="0.2">
      <c r="AA653" s="55">
        <f t="shared" si="208"/>
        <v>0</v>
      </c>
    </row>
    <row r="654" spans="27:27" x14ac:dyDescent="0.2">
      <c r="AA654" s="55">
        <f t="shared" si="208"/>
        <v>0</v>
      </c>
    </row>
    <row r="655" spans="27:27" x14ac:dyDescent="0.2">
      <c r="AA655" s="55">
        <f t="shared" si="208"/>
        <v>0</v>
      </c>
    </row>
    <row r="656" spans="27:27" x14ac:dyDescent="0.2">
      <c r="AA656" s="55">
        <f t="shared" si="208"/>
        <v>0</v>
      </c>
    </row>
    <row r="657" spans="27:27" x14ac:dyDescent="0.2">
      <c r="AA657" s="55">
        <f t="shared" si="208"/>
        <v>0</v>
      </c>
    </row>
    <row r="658" spans="27:27" x14ac:dyDescent="0.2">
      <c r="AA658" s="55">
        <f t="shared" si="208"/>
        <v>0</v>
      </c>
    </row>
    <row r="659" spans="27:27" x14ac:dyDescent="0.2">
      <c r="AA659" s="55">
        <f t="shared" si="208"/>
        <v>0</v>
      </c>
    </row>
    <row r="660" spans="27:27" x14ac:dyDescent="0.2">
      <c r="AA660" s="55">
        <f t="shared" si="208"/>
        <v>0</v>
      </c>
    </row>
    <row r="661" spans="27:27" x14ac:dyDescent="0.2">
      <c r="AA661" s="55">
        <f t="shared" si="208"/>
        <v>0</v>
      </c>
    </row>
    <row r="662" spans="27:27" x14ac:dyDescent="0.2">
      <c r="AA662" s="55">
        <f t="shared" si="208"/>
        <v>0</v>
      </c>
    </row>
    <row r="663" spans="27:27" x14ac:dyDescent="0.2">
      <c r="AA663" s="55">
        <f t="shared" si="208"/>
        <v>0</v>
      </c>
    </row>
    <row r="664" spans="27:27" x14ac:dyDescent="0.2">
      <c r="AA664" s="55">
        <f t="shared" si="208"/>
        <v>0</v>
      </c>
    </row>
    <row r="665" spans="27:27" x14ac:dyDescent="0.2">
      <c r="AA665" s="55">
        <f t="shared" si="208"/>
        <v>0</v>
      </c>
    </row>
    <row r="666" spans="27:27" x14ac:dyDescent="0.2">
      <c r="AA666" s="55">
        <f t="shared" si="208"/>
        <v>0</v>
      </c>
    </row>
    <row r="667" spans="27:27" x14ac:dyDescent="0.2">
      <c r="AA667" s="55">
        <f t="shared" si="208"/>
        <v>0</v>
      </c>
    </row>
    <row r="668" spans="27:27" x14ac:dyDescent="0.2">
      <c r="AA668" s="55">
        <f t="shared" si="208"/>
        <v>0</v>
      </c>
    </row>
    <row r="669" spans="27:27" x14ac:dyDescent="0.2">
      <c r="AA669" s="55">
        <f t="shared" si="208"/>
        <v>0</v>
      </c>
    </row>
    <row r="670" spans="27:27" x14ac:dyDescent="0.2">
      <c r="AA670" s="55">
        <f t="shared" si="208"/>
        <v>0</v>
      </c>
    </row>
    <row r="671" spans="27:27" x14ac:dyDescent="0.2">
      <c r="AA671" s="55">
        <f t="shared" si="208"/>
        <v>0</v>
      </c>
    </row>
    <row r="672" spans="27:27" x14ac:dyDescent="0.2">
      <c r="AA672" s="55">
        <f t="shared" si="208"/>
        <v>0</v>
      </c>
    </row>
    <row r="673" spans="27:27" x14ac:dyDescent="0.2">
      <c r="AA673" s="55">
        <f t="shared" ref="AA673:AA736" si="209">H673-I673-J673-K673-L673-M673</f>
        <v>0</v>
      </c>
    </row>
    <row r="674" spans="27:27" x14ac:dyDescent="0.2">
      <c r="AA674" s="55">
        <f t="shared" si="209"/>
        <v>0</v>
      </c>
    </row>
    <row r="675" spans="27:27" x14ac:dyDescent="0.2">
      <c r="AA675" s="55">
        <f t="shared" si="209"/>
        <v>0</v>
      </c>
    </row>
    <row r="676" spans="27:27" x14ac:dyDescent="0.2">
      <c r="AA676" s="55">
        <f t="shared" si="209"/>
        <v>0</v>
      </c>
    </row>
    <row r="677" spans="27:27" x14ac:dyDescent="0.2">
      <c r="AA677" s="55">
        <f t="shared" si="209"/>
        <v>0</v>
      </c>
    </row>
    <row r="678" spans="27:27" x14ac:dyDescent="0.2">
      <c r="AA678" s="55">
        <f t="shared" si="209"/>
        <v>0</v>
      </c>
    </row>
    <row r="679" spans="27:27" x14ac:dyDescent="0.2">
      <c r="AA679" s="55">
        <f t="shared" si="209"/>
        <v>0</v>
      </c>
    </row>
    <row r="680" spans="27:27" x14ac:dyDescent="0.2">
      <c r="AA680" s="55">
        <f t="shared" si="209"/>
        <v>0</v>
      </c>
    </row>
    <row r="681" spans="27:27" x14ac:dyDescent="0.2">
      <c r="AA681" s="55">
        <f t="shared" si="209"/>
        <v>0</v>
      </c>
    </row>
    <row r="682" spans="27:27" x14ac:dyDescent="0.2">
      <c r="AA682" s="55">
        <f t="shared" si="209"/>
        <v>0</v>
      </c>
    </row>
    <row r="683" spans="27:27" x14ac:dyDescent="0.2">
      <c r="AA683" s="55">
        <f t="shared" si="209"/>
        <v>0</v>
      </c>
    </row>
    <row r="684" spans="27:27" x14ac:dyDescent="0.2">
      <c r="AA684" s="55">
        <f t="shared" si="209"/>
        <v>0</v>
      </c>
    </row>
    <row r="685" spans="27:27" x14ac:dyDescent="0.2">
      <c r="AA685" s="55">
        <f t="shared" si="209"/>
        <v>0</v>
      </c>
    </row>
    <row r="686" spans="27:27" x14ac:dyDescent="0.2">
      <c r="AA686" s="55">
        <f t="shared" si="209"/>
        <v>0</v>
      </c>
    </row>
    <row r="687" spans="27:27" x14ac:dyDescent="0.2">
      <c r="AA687" s="55">
        <f t="shared" si="209"/>
        <v>0</v>
      </c>
    </row>
    <row r="688" spans="27:27" x14ac:dyDescent="0.2">
      <c r="AA688" s="55">
        <f t="shared" si="209"/>
        <v>0</v>
      </c>
    </row>
    <row r="689" spans="27:27" x14ac:dyDescent="0.2">
      <c r="AA689" s="55">
        <f t="shared" si="209"/>
        <v>0</v>
      </c>
    </row>
    <row r="690" spans="27:27" x14ac:dyDescent="0.2">
      <c r="AA690" s="55">
        <f t="shared" si="209"/>
        <v>0</v>
      </c>
    </row>
    <row r="691" spans="27:27" x14ac:dyDescent="0.2">
      <c r="AA691" s="55">
        <f t="shared" si="209"/>
        <v>0</v>
      </c>
    </row>
    <row r="692" spans="27:27" x14ac:dyDescent="0.2">
      <c r="AA692" s="55">
        <f t="shared" si="209"/>
        <v>0</v>
      </c>
    </row>
    <row r="693" spans="27:27" x14ac:dyDescent="0.2">
      <c r="AA693" s="55">
        <f t="shared" si="209"/>
        <v>0</v>
      </c>
    </row>
    <row r="694" spans="27:27" x14ac:dyDescent="0.2">
      <c r="AA694" s="55">
        <f t="shared" si="209"/>
        <v>0</v>
      </c>
    </row>
    <row r="695" spans="27:27" x14ac:dyDescent="0.2">
      <c r="AA695" s="55">
        <f t="shared" si="209"/>
        <v>0</v>
      </c>
    </row>
    <row r="696" spans="27:27" x14ac:dyDescent="0.2">
      <c r="AA696" s="55">
        <f t="shared" si="209"/>
        <v>0</v>
      </c>
    </row>
    <row r="697" spans="27:27" x14ac:dyDescent="0.2">
      <c r="AA697" s="55">
        <f t="shared" si="209"/>
        <v>0</v>
      </c>
    </row>
    <row r="698" spans="27:27" x14ac:dyDescent="0.2">
      <c r="AA698" s="55">
        <f t="shared" si="209"/>
        <v>0</v>
      </c>
    </row>
    <row r="699" spans="27:27" x14ac:dyDescent="0.2">
      <c r="AA699" s="55">
        <f t="shared" si="209"/>
        <v>0</v>
      </c>
    </row>
    <row r="700" spans="27:27" x14ac:dyDescent="0.2">
      <c r="AA700" s="55">
        <f t="shared" si="209"/>
        <v>0</v>
      </c>
    </row>
    <row r="701" spans="27:27" x14ac:dyDescent="0.2">
      <c r="AA701" s="55">
        <f t="shared" si="209"/>
        <v>0</v>
      </c>
    </row>
    <row r="702" spans="27:27" x14ac:dyDescent="0.2">
      <c r="AA702" s="55">
        <f t="shared" si="209"/>
        <v>0</v>
      </c>
    </row>
    <row r="703" spans="27:27" x14ac:dyDescent="0.2">
      <c r="AA703" s="55">
        <f t="shared" si="209"/>
        <v>0</v>
      </c>
    </row>
    <row r="704" spans="27:27" x14ac:dyDescent="0.2">
      <c r="AA704" s="55">
        <f t="shared" si="209"/>
        <v>0</v>
      </c>
    </row>
    <row r="705" spans="27:27" x14ac:dyDescent="0.2">
      <c r="AA705" s="55">
        <f t="shared" si="209"/>
        <v>0</v>
      </c>
    </row>
    <row r="706" spans="27:27" x14ac:dyDescent="0.2">
      <c r="AA706" s="55">
        <f t="shared" si="209"/>
        <v>0</v>
      </c>
    </row>
    <row r="707" spans="27:27" x14ac:dyDescent="0.2">
      <c r="AA707" s="55">
        <f t="shared" si="209"/>
        <v>0</v>
      </c>
    </row>
    <row r="708" spans="27:27" x14ac:dyDescent="0.2">
      <c r="AA708" s="55">
        <f t="shared" si="209"/>
        <v>0</v>
      </c>
    </row>
    <row r="709" spans="27:27" x14ac:dyDescent="0.2">
      <c r="AA709" s="55">
        <f t="shared" si="209"/>
        <v>0</v>
      </c>
    </row>
    <row r="710" spans="27:27" x14ac:dyDescent="0.2">
      <c r="AA710" s="55">
        <f t="shared" si="209"/>
        <v>0</v>
      </c>
    </row>
    <row r="711" spans="27:27" x14ac:dyDescent="0.2">
      <c r="AA711" s="55">
        <f t="shared" si="209"/>
        <v>0</v>
      </c>
    </row>
    <row r="712" spans="27:27" x14ac:dyDescent="0.2">
      <c r="AA712" s="55">
        <f t="shared" si="209"/>
        <v>0</v>
      </c>
    </row>
    <row r="713" spans="27:27" x14ac:dyDescent="0.2">
      <c r="AA713" s="55">
        <f t="shared" si="209"/>
        <v>0</v>
      </c>
    </row>
    <row r="714" spans="27:27" x14ac:dyDescent="0.2">
      <c r="AA714" s="55">
        <f t="shared" si="209"/>
        <v>0</v>
      </c>
    </row>
    <row r="715" spans="27:27" x14ac:dyDescent="0.2">
      <c r="AA715" s="55">
        <f t="shared" si="209"/>
        <v>0</v>
      </c>
    </row>
    <row r="716" spans="27:27" x14ac:dyDescent="0.2">
      <c r="AA716" s="55">
        <f t="shared" si="209"/>
        <v>0</v>
      </c>
    </row>
    <row r="717" spans="27:27" x14ac:dyDescent="0.2">
      <c r="AA717" s="55">
        <f t="shared" si="209"/>
        <v>0</v>
      </c>
    </row>
    <row r="718" spans="27:27" x14ac:dyDescent="0.2">
      <c r="AA718" s="55">
        <f t="shared" si="209"/>
        <v>0</v>
      </c>
    </row>
    <row r="719" spans="27:27" x14ac:dyDescent="0.2">
      <c r="AA719" s="55">
        <f t="shared" si="209"/>
        <v>0</v>
      </c>
    </row>
    <row r="720" spans="27:27" x14ac:dyDescent="0.2">
      <c r="AA720" s="55">
        <f t="shared" si="209"/>
        <v>0</v>
      </c>
    </row>
    <row r="721" spans="27:27" x14ac:dyDescent="0.2">
      <c r="AA721" s="55">
        <f t="shared" si="209"/>
        <v>0</v>
      </c>
    </row>
    <row r="722" spans="27:27" x14ac:dyDescent="0.2">
      <c r="AA722" s="55">
        <f t="shared" si="209"/>
        <v>0</v>
      </c>
    </row>
    <row r="723" spans="27:27" x14ac:dyDescent="0.2">
      <c r="AA723" s="55">
        <f t="shared" si="209"/>
        <v>0</v>
      </c>
    </row>
    <row r="724" spans="27:27" x14ac:dyDescent="0.2">
      <c r="AA724" s="55">
        <f t="shared" si="209"/>
        <v>0</v>
      </c>
    </row>
    <row r="725" spans="27:27" x14ac:dyDescent="0.2">
      <c r="AA725" s="55">
        <f t="shared" si="209"/>
        <v>0</v>
      </c>
    </row>
    <row r="726" spans="27:27" x14ac:dyDescent="0.2">
      <c r="AA726" s="55">
        <f t="shared" si="209"/>
        <v>0</v>
      </c>
    </row>
    <row r="727" spans="27:27" x14ac:dyDescent="0.2">
      <c r="AA727" s="55">
        <f t="shared" si="209"/>
        <v>0</v>
      </c>
    </row>
    <row r="728" spans="27:27" x14ac:dyDescent="0.2">
      <c r="AA728" s="55">
        <f t="shared" si="209"/>
        <v>0</v>
      </c>
    </row>
    <row r="729" spans="27:27" x14ac:dyDescent="0.2">
      <c r="AA729" s="55">
        <f t="shared" si="209"/>
        <v>0</v>
      </c>
    </row>
    <row r="730" spans="27:27" x14ac:dyDescent="0.2">
      <c r="AA730" s="55">
        <f t="shared" si="209"/>
        <v>0</v>
      </c>
    </row>
    <row r="731" spans="27:27" x14ac:dyDescent="0.2">
      <c r="AA731" s="55">
        <f t="shared" si="209"/>
        <v>0</v>
      </c>
    </row>
    <row r="732" spans="27:27" x14ac:dyDescent="0.2">
      <c r="AA732" s="55">
        <f t="shared" si="209"/>
        <v>0</v>
      </c>
    </row>
    <row r="733" spans="27:27" x14ac:dyDescent="0.2">
      <c r="AA733" s="55">
        <f t="shared" si="209"/>
        <v>0</v>
      </c>
    </row>
    <row r="734" spans="27:27" x14ac:dyDescent="0.2">
      <c r="AA734" s="55">
        <f t="shared" si="209"/>
        <v>0</v>
      </c>
    </row>
    <row r="735" spans="27:27" x14ac:dyDescent="0.2">
      <c r="AA735" s="55">
        <f t="shared" si="209"/>
        <v>0</v>
      </c>
    </row>
    <row r="736" spans="27:27" x14ac:dyDescent="0.2">
      <c r="AA736" s="55">
        <f t="shared" si="209"/>
        <v>0</v>
      </c>
    </row>
    <row r="737" spans="27:27" x14ac:dyDescent="0.2">
      <c r="AA737" s="55">
        <f t="shared" ref="AA737:AA800" si="210">H737-I737-J737-K737-L737-M737</f>
        <v>0</v>
      </c>
    </row>
    <row r="738" spans="27:27" x14ac:dyDescent="0.2">
      <c r="AA738" s="55">
        <f t="shared" si="210"/>
        <v>0</v>
      </c>
    </row>
    <row r="739" spans="27:27" x14ac:dyDescent="0.2">
      <c r="AA739" s="55">
        <f t="shared" si="210"/>
        <v>0</v>
      </c>
    </row>
    <row r="740" spans="27:27" x14ac:dyDescent="0.2">
      <c r="AA740" s="55">
        <f t="shared" si="210"/>
        <v>0</v>
      </c>
    </row>
    <row r="741" spans="27:27" x14ac:dyDescent="0.2">
      <c r="AA741" s="55">
        <f t="shared" si="210"/>
        <v>0</v>
      </c>
    </row>
    <row r="742" spans="27:27" x14ac:dyDescent="0.2">
      <c r="AA742" s="55">
        <f t="shared" si="210"/>
        <v>0</v>
      </c>
    </row>
    <row r="743" spans="27:27" x14ac:dyDescent="0.2">
      <c r="AA743" s="55">
        <f t="shared" si="210"/>
        <v>0</v>
      </c>
    </row>
    <row r="744" spans="27:27" x14ac:dyDescent="0.2">
      <c r="AA744" s="55">
        <f t="shared" si="210"/>
        <v>0</v>
      </c>
    </row>
    <row r="745" spans="27:27" x14ac:dyDescent="0.2">
      <c r="AA745" s="55">
        <f t="shared" si="210"/>
        <v>0</v>
      </c>
    </row>
    <row r="746" spans="27:27" x14ac:dyDescent="0.2">
      <c r="AA746" s="55">
        <f t="shared" si="210"/>
        <v>0</v>
      </c>
    </row>
    <row r="747" spans="27:27" x14ac:dyDescent="0.2">
      <c r="AA747" s="55">
        <f t="shared" si="210"/>
        <v>0</v>
      </c>
    </row>
    <row r="748" spans="27:27" x14ac:dyDescent="0.2">
      <c r="AA748" s="55">
        <f t="shared" si="210"/>
        <v>0</v>
      </c>
    </row>
    <row r="749" spans="27:27" x14ac:dyDescent="0.2">
      <c r="AA749" s="55">
        <f t="shared" si="210"/>
        <v>0</v>
      </c>
    </row>
    <row r="750" spans="27:27" x14ac:dyDescent="0.2">
      <c r="AA750" s="55">
        <f t="shared" si="210"/>
        <v>0</v>
      </c>
    </row>
    <row r="751" spans="27:27" x14ac:dyDescent="0.2">
      <c r="AA751" s="55">
        <f t="shared" si="210"/>
        <v>0</v>
      </c>
    </row>
    <row r="752" spans="27:27" x14ac:dyDescent="0.2">
      <c r="AA752" s="55">
        <f t="shared" si="210"/>
        <v>0</v>
      </c>
    </row>
    <row r="753" spans="27:27" x14ac:dyDescent="0.2">
      <c r="AA753" s="55">
        <f t="shared" si="210"/>
        <v>0</v>
      </c>
    </row>
    <row r="754" spans="27:27" x14ac:dyDescent="0.2">
      <c r="AA754" s="55">
        <f t="shared" si="210"/>
        <v>0</v>
      </c>
    </row>
    <row r="755" spans="27:27" x14ac:dyDescent="0.2">
      <c r="AA755" s="55">
        <f t="shared" si="210"/>
        <v>0</v>
      </c>
    </row>
    <row r="756" spans="27:27" x14ac:dyDescent="0.2">
      <c r="AA756" s="55">
        <f t="shared" si="210"/>
        <v>0</v>
      </c>
    </row>
    <row r="757" spans="27:27" x14ac:dyDescent="0.2">
      <c r="AA757" s="55">
        <f t="shared" si="210"/>
        <v>0</v>
      </c>
    </row>
    <row r="758" spans="27:27" x14ac:dyDescent="0.2">
      <c r="AA758" s="55">
        <f t="shared" si="210"/>
        <v>0</v>
      </c>
    </row>
    <row r="759" spans="27:27" x14ac:dyDescent="0.2">
      <c r="AA759" s="55">
        <f t="shared" si="210"/>
        <v>0</v>
      </c>
    </row>
    <row r="760" spans="27:27" x14ac:dyDescent="0.2">
      <c r="AA760" s="55">
        <f t="shared" si="210"/>
        <v>0</v>
      </c>
    </row>
    <row r="761" spans="27:27" x14ac:dyDescent="0.2">
      <c r="AA761" s="55">
        <f t="shared" si="210"/>
        <v>0</v>
      </c>
    </row>
    <row r="762" spans="27:27" x14ac:dyDescent="0.2">
      <c r="AA762" s="55">
        <f t="shared" si="210"/>
        <v>0</v>
      </c>
    </row>
    <row r="763" spans="27:27" x14ac:dyDescent="0.2">
      <c r="AA763" s="55">
        <f t="shared" si="210"/>
        <v>0</v>
      </c>
    </row>
    <row r="764" spans="27:27" x14ac:dyDescent="0.2">
      <c r="AA764" s="55">
        <f t="shared" si="210"/>
        <v>0</v>
      </c>
    </row>
    <row r="765" spans="27:27" x14ac:dyDescent="0.2">
      <c r="AA765" s="55">
        <f t="shared" si="210"/>
        <v>0</v>
      </c>
    </row>
    <row r="766" spans="27:27" x14ac:dyDescent="0.2">
      <c r="AA766" s="55">
        <f t="shared" si="210"/>
        <v>0</v>
      </c>
    </row>
    <row r="767" spans="27:27" x14ac:dyDescent="0.2">
      <c r="AA767" s="55">
        <f t="shared" si="210"/>
        <v>0</v>
      </c>
    </row>
    <row r="768" spans="27:27" x14ac:dyDescent="0.2">
      <c r="AA768" s="55">
        <f t="shared" si="210"/>
        <v>0</v>
      </c>
    </row>
    <row r="769" spans="27:27" x14ac:dyDescent="0.2">
      <c r="AA769" s="55">
        <f t="shared" si="210"/>
        <v>0</v>
      </c>
    </row>
    <row r="770" spans="27:27" x14ac:dyDescent="0.2">
      <c r="AA770" s="55">
        <f t="shared" si="210"/>
        <v>0</v>
      </c>
    </row>
    <row r="771" spans="27:27" x14ac:dyDescent="0.2">
      <c r="AA771" s="55">
        <f t="shared" si="210"/>
        <v>0</v>
      </c>
    </row>
    <row r="772" spans="27:27" x14ac:dyDescent="0.2">
      <c r="AA772" s="55">
        <f t="shared" si="210"/>
        <v>0</v>
      </c>
    </row>
    <row r="773" spans="27:27" x14ac:dyDescent="0.2">
      <c r="AA773" s="55">
        <f t="shared" si="210"/>
        <v>0</v>
      </c>
    </row>
    <row r="774" spans="27:27" x14ac:dyDescent="0.2">
      <c r="AA774" s="55">
        <f t="shared" si="210"/>
        <v>0</v>
      </c>
    </row>
    <row r="775" spans="27:27" x14ac:dyDescent="0.2">
      <c r="AA775" s="55">
        <f t="shared" si="210"/>
        <v>0</v>
      </c>
    </row>
    <row r="776" spans="27:27" x14ac:dyDescent="0.2">
      <c r="AA776" s="55">
        <f t="shared" si="210"/>
        <v>0</v>
      </c>
    </row>
    <row r="777" spans="27:27" x14ac:dyDescent="0.2">
      <c r="AA777" s="55">
        <f t="shared" si="210"/>
        <v>0</v>
      </c>
    </row>
    <row r="778" spans="27:27" x14ac:dyDescent="0.2">
      <c r="AA778" s="55">
        <f t="shared" si="210"/>
        <v>0</v>
      </c>
    </row>
    <row r="779" spans="27:27" x14ac:dyDescent="0.2">
      <c r="AA779" s="55">
        <f t="shared" si="210"/>
        <v>0</v>
      </c>
    </row>
    <row r="780" spans="27:27" x14ac:dyDescent="0.2">
      <c r="AA780" s="55">
        <f t="shared" si="210"/>
        <v>0</v>
      </c>
    </row>
    <row r="781" spans="27:27" x14ac:dyDescent="0.2">
      <c r="AA781" s="55">
        <f t="shared" si="210"/>
        <v>0</v>
      </c>
    </row>
    <row r="782" spans="27:27" x14ac:dyDescent="0.2">
      <c r="AA782" s="55">
        <f t="shared" si="210"/>
        <v>0</v>
      </c>
    </row>
    <row r="783" spans="27:27" x14ac:dyDescent="0.2">
      <c r="AA783" s="55">
        <f t="shared" si="210"/>
        <v>0</v>
      </c>
    </row>
    <row r="784" spans="27:27" x14ac:dyDescent="0.2">
      <c r="AA784" s="55">
        <f t="shared" si="210"/>
        <v>0</v>
      </c>
    </row>
    <row r="785" spans="27:27" x14ac:dyDescent="0.2">
      <c r="AA785" s="55">
        <f t="shared" si="210"/>
        <v>0</v>
      </c>
    </row>
    <row r="786" spans="27:27" x14ac:dyDescent="0.2">
      <c r="AA786" s="55">
        <f t="shared" si="210"/>
        <v>0</v>
      </c>
    </row>
    <row r="787" spans="27:27" x14ac:dyDescent="0.2">
      <c r="AA787" s="55">
        <f t="shared" si="210"/>
        <v>0</v>
      </c>
    </row>
    <row r="788" spans="27:27" x14ac:dyDescent="0.2">
      <c r="AA788" s="55">
        <f t="shared" si="210"/>
        <v>0</v>
      </c>
    </row>
    <row r="789" spans="27:27" x14ac:dyDescent="0.2">
      <c r="AA789" s="55">
        <f t="shared" si="210"/>
        <v>0</v>
      </c>
    </row>
    <row r="790" spans="27:27" x14ac:dyDescent="0.2">
      <c r="AA790" s="55">
        <f t="shared" si="210"/>
        <v>0</v>
      </c>
    </row>
    <row r="791" spans="27:27" x14ac:dyDescent="0.2">
      <c r="AA791" s="55">
        <f t="shared" si="210"/>
        <v>0</v>
      </c>
    </row>
    <row r="792" spans="27:27" x14ac:dyDescent="0.2">
      <c r="AA792" s="55">
        <f t="shared" si="210"/>
        <v>0</v>
      </c>
    </row>
    <row r="793" spans="27:27" x14ac:dyDescent="0.2">
      <c r="AA793" s="55">
        <f t="shared" si="210"/>
        <v>0</v>
      </c>
    </row>
    <row r="794" spans="27:27" x14ac:dyDescent="0.2">
      <c r="AA794" s="55">
        <f t="shared" si="210"/>
        <v>0</v>
      </c>
    </row>
    <row r="795" spans="27:27" x14ac:dyDescent="0.2">
      <c r="AA795" s="55">
        <f t="shared" si="210"/>
        <v>0</v>
      </c>
    </row>
    <row r="796" spans="27:27" x14ac:dyDescent="0.2">
      <c r="AA796" s="55">
        <f t="shared" si="210"/>
        <v>0</v>
      </c>
    </row>
    <row r="797" spans="27:27" x14ac:dyDescent="0.2">
      <c r="AA797" s="55">
        <f t="shared" si="210"/>
        <v>0</v>
      </c>
    </row>
    <row r="798" spans="27:27" x14ac:dyDescent="0.2">
      <c r="AA798" s="55">
        <f t="shared" si="210"/>
        <v>0</v>
      </c>
    </row>
    <row r="799" spans="27:27" x14ac:dyDescent="0.2">
      <c r="AA799" s="55">
        <f t="shared" si="210"/>
        <v>0</v>
      </c>
    </row>
    <row r="800" spans="27:27" x14ac:dyDescent="0.2">
      <c r="AA800" s="55">
        <f t="shared" si="210"/>
        <v>0</v>
      </c>
    </row>
    <row r="801" spans="27:27" x14ac:dyDescent="0.2">
      <c r="AA801" s="55">
        <f t="shared" ref="AA801:AA839" si="211">H801-I801-J801-K801-L801-M801</f>
        <v>0</v>
      </c>
    </row>
    <row r="802" spans="27:27" x14ac:dyDescent="0.2">
      <c r="AA802" s="55">
        <f t="shared" si="211"/>
        <v>0</v>
      </c>
    </row>
    <row r="803" spans="27:27" x14ac:dyDescent="0.2">
      <c r="AA803" s="55">
        <f t="shared" si="211"/>
        <v>0</v>
      </c>
    </row>
    <row r="804" spans="27:27" x14ac:dyDescent="0.2">
      <c r="AA804" s="55">
        <f t="shared" si="211"/>
        <v>0</v>
      </c>
    </row>
    <row r="805" spans="27:27" x14ac:dyDescent="0.2">
      <c r="AA805" s="55">
        <f t="shared" si="211"/>
        <v>0</v>
      </c>
    </row>
    <row r="806" spans="27:27" x14ac:dyDescent="0.2">
      <c r="AA806" s="55">
        <f t="shared" si="211"/>
        <v>0</v>
      </c>
    </row>
    <row r="807" spans="27:27" x14ac:dyDescent="0.2">
      <c r="AA807" s="55">
        <f t="shared" si="211"/>
        <v>0</v>
      </c>
    </row>
    <row r="808" spans="27:27" x14ac:dyDescent="0.2">
      <c r="AA808" s="55">
        <f t="shared" si="211"/>
        <v>0</v>
      </c>
    </row>
    <row r="809" spans="27:27" x14ac:dyDescent="0.2">
      <c r="AA809" s="55">
        <f t="shared" si="211"/>
        <v>0</v>
      </c>
    </row>
    <row r="810" spans="27:27" x14ac:dyDescent="0.2">
      <c r="AA810" s="55">
        <f t="shared" si="211"/>
        <v>0</v>
      </c>
    </row>
    <row r="811" spans="27:27" x14ac:dyDescent="0.2">
      <c r="AA811" s="55">
        <f t="shared" si="211"/>
        <v>0</v>
      </c>
    </row>
    <row r="812" spans="27:27" x14ac:dyDescent="0.2">
      <c r="AA812" s="55">
        <f t="shared" si="211"/>
        <v>0</v>
      </c>
    </row>
    <row r="813" spans="27:27" x14ac:dyDescent="0.2">
      <c r="AA813" s="55">
        <f t="shared" si="211"/>
        <v>0</v>
      </c>
    </row>
    <row r="814" spans="27:27" x14ac:dyDescent="0.2">
      <c r="AA814" s="55">
        <f t="shared" si="211"/>
        <v>0</v>
      </c>
    </row>
    <row r="815" spans="27:27" x14ac:dyDescent="0.2">
      <c r="AA815" s="55">
        <f t="shared" si="211"/>
        <v>0</v>
      </c>
    </row>
    <row r="816" spans="27:27" x14ac:dyDescent="0.2">
      <c r="AA816" s="55">
        <f t="shared" si="211"/>
        <v>0</v>
      </c>
    </row>
    <row r="817" spans="27:27" x14ac:dyDescent="0.2">
      <c r="AA817" s="55">
        <f t="shared" si="211"/>
        <v>0</v>
      </c>
    </row>
    <row r="818" spans="27:27" x14ac:dyDescent="0.2">
      <c r="AA818" s="55">
        <f t="shared" si="211"/>
        <v>0</v>
      </c>
    </row>
    <row r="819" spans="27:27" x14ac:dyDescent="0.2">
      <c r="AA819" s="55">
        <f t="shared" si="211"/>
        <v>0</v>
      </c>
    </row>
    <row r="820" spans="27:27" x14ac:dyDescent="0.2">
      <c r="AA820" s="55">
        <f t="shared" si="211"/>
        <v>0</v>
      </c>
    </row>
    <row r="821" spans="27:27" x14ac:dyDescent="0.2">
      <c r="AA821" s="55">
        <f t="shared" si="211"/>
        <v>0</v>
      </c>
    </row>
    <row r="822" spans="27:27" x14ac:dyDescent="0.2">
      <c r="AA822" s="55">
        <f t="shared" si="211"/>
        <v>0</v>
      </c>
    </row>
    <row r="823" spans="27:27" x14ac:dyDescent="0.2">
      <c r="AA823" s="55">
        <f t="shared" si="211"/>
        <v>0</v>
      </c>
    </row>
    <row r="824" spans="27:27" x14ac:dyDescent="0.2">
      <c r="AA824" s="55">
        <f t="shared" si="211"/>
        <v>0</v>
      </c>
    </row>
    <row r="825" spans="27:27" x14ac:dyDescent="0.2">
      <c r="AA825" s="55">
        <f t="shared" si="211"/>
        <v>0</v>
      </c>
    </row>
    <row r="826" spans="27:27" x14ac:dyDescent="0.2">
      <c r="AA826" s="55">
        <f t="shared" si="211"/>
        <v>0</v>
      </c>
    </row>
    <row r="827" spans="27:27" x14ac:dyDescent="0.2">
      <c r="AA827" s="55">
        <f t="shared" si="211"/>
        <v>0</v>
      </c>
    </row>
    <row r="828" spans="27:27" x14ac:dyDescent="0.2">
      <c r="AA828" s="55">
        <f t="shared" si="211"/>
        <v>0</v>
      </c>
    </row>
    <row r="829" spans="27:27" x14ac:dyDescent="0.2">
      <c r="AA829" s="55">
        <f t="shared" si="211"/>
        <v>0</v>
      </c>
    </row>
    <row r="830" spans="27:27" x14ac:dyDescent="0.2">
      <c r="AA830" s="55">
        <f t="shared" si="211"/>
        <v>0</v>
      </c>
    </row>
    <row r="831" spans="27:27" x14ac:dyDescent="0.2">
      <c r="AA831" s="55">
        <f t="shared" si="211"/>
        <v>0</v>
      </c>
    </row>
    <row r="832" spans="27:27" x14ac:dyDescent="0.2">
      <c r="AA832" s="55">
        <f t="shared" si="211"/>
        <v>0</v>
      </c>
    </row>
    <row r="833" spans="27:27" x14ac:dyDescent="0.2">
      <c r="AA833" s="55">
        <f t="shared" si="211"/>
        <v>0</v>
      </c>
    </row>
    <row r="834" spans="27:27" x14ac:dyDescent="0.2">
      <c r="AA834" s="55">
        <f t="shared" si="211"/>
        <v>0</v>
      </c>
    </row>
    <row r="835" spans="27:27" x14ac:dyDescent="0.2">
      <c r="AA835" s="55">
        <f t="shared" si="211"/>
        <v>0</v>
      </c>
    </row>
    <row r="836" spans="27:27" x14ac:dyDescent="0.2">
      <c r="AA836" s="55">
        <f t="shared" si="211"/>
        <v>0</v>
      </c>
    </row>
    <row r="837" spans="27:27" x14ac:dyDescent="0.2">
      <c r="AA837" s="55">
        <f t="shared" si="211"/>
        <v>0</v>
      </c>
    </row>
    <row r="838" spans="27:27" x14ac:dyDescent="0.2">
      <c r="AA838" s="55">
        <f t="shared" si="211"/>
        <v>0</v>
      </c>
    </row>
    <row r="839" spans="27:27" x14ac:dyDescent="0.2">
      <c r="AA839" s="55">
        <f t="shared" si="211"/>
        <v>0</v>
      </c>
    </row>
    <row r="911" spans="3:3" x14ac:dyDescent="0.2">
      <c r="C911">
        <v>0</v>
      </c>
    </row>
  </sheetData>
  <mergeCells count="4">
    <mergeCell ref="T6:Y6"/>
    <mergeCell ref="F6:G6"/>
    <mergeCell ref="I6:M6"/>
    <mergeCell ref="N6:S6"/>
  </mergeCells>
  <pageMargins left="0.70866141732283472" right="0.70866141732283472" top="0.74803149606299213" bottom="0.74803149606299213" header="0.31496062992125984" footer="0.31496062992125984"/>
  <pageSetup paperSize="9" scale="41" fitToHeight="40" orientation="landscape" r:id="rId1"/>
  <headerFooter>
    <oddFooter xml:space="preserve">&amp;C&amp;14
&amp;18&amp;P+14
&amp;14
</oddFooter>
  </headerFooter>
  <rowBreaks count="20" manualBreakCount="20">
    <brk id="15" min="5" max="24" man="1"/>
    <brk id="59" min="5" max="24" man="1"/>
    <brk id="103" min="5" max="24" man="1"/>
    <brk id="148" min="5" max="24" man="1"/>
    <brk id="177" min="5" max="24" man="1"/>
    <brk id="201" min="5" max="24" man="1"/>
    <brk id="245" min="5" max="24" man="1"/>
    <brk id="258" min="5" max="24" man="1"/>
    <brk id="287" min="5" max="24" man="1"/>
    <brk id="316" min="5" max="24" man="1"/>
    <brk id="345" min="5" max="24" man="1"/>
    <brk id="405" min="5" max="24" man="1"/>
    <brk id="433" min="5" max="24" man="1"/>
    <brk id="444" min="5" max="24" man="1"/>
    <brk id="472" min="5" max="24" man="1"/>
    <brk id="478" min="5" max="24" man="1"/>
    <brk id="488" min="5" max="24" man="1"/>
    <brk id="502" min="5" max="24" man="1"/>
    <brk id="559" min="5" max="24" man="1"/>
    <brk id="563" min="5" max="24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29D0208F4E8F548BE0B23AE035E94C8" ma:contentTypeVersion="1" ma:contentTypeDescription="צור מסמך חדש." ma:contentTypeScope="" ma:versionID="2cbe74b42b2bca656d10eb92b268def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d0be1c5bbf6cd520794c7c6a47399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955764E-4D1D-464A-AFFD-0EE937CABD35}"/>
</file>

<file path=customXml/itemProps2.xml><?xml version="1.0" encoding="utf-8"?>
<ds:datastoreItem xmlns:ds="http://schemas.openxmlformats.org/officeDocument/2006/customXml" ds:itemID="{81158D08-20AD-46B0-BE8A-EBE1D7E3A92C}"/>
</file>

<file path=customXml/itemProps3.xml><?xml version="1.0" encoding="utf-8"?>
<ds:datastoreItem xmlns:ds="http://schemas.openxmlformats.org/officeDocument/2006/customXml" ds:itemID="{E0652CA7-8271-4C8F-B05F-410161873C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6</vt:i4>
      </vt:variant>
    </vt:vector>
  </HeadingPairs>
  <TitlesOfParts>
    <vt:vector size="9" baseType="lpstr">
      <vt:lpstr>ריכוז מנהלים</vt:lpstr>
      <vt:lpstr>ריכוז מחלקות</vt:lpstr>
      <vt:lpstr>ספר תקציב</vt:lpstr>
      <vt:lpstr>'ספר תקציב'!WPrint_Area_W</vt:lpstr>
      <vt:lpstr>'ריכוז מחלקות'!WPrint_Area_W</vt:lpstr>
      <vt:lpstr>'ריכוז מנהלים'!WPrint_Area_W</vt:lpstr>
      <vt:lpstr>'ספר תקציב'!WPrint_TitlesW</vt:lpstr>
      <vt:lpstr>'ריכוז מחלקות'!WPrint_TitlesW</vt:lpstr>
      <vt:lpstr>'ריכוז מנהלים'!WPrint_TitlesW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הראל תימור</dc:creator>
  <cp:lastModifiedBy>בן דוד דביר</cp:lastModifiedBy>
  <cp:lastPrinted>2020-03-19T11:46:31Z</cp:lastPrinted>
  <dcterms:created xsi:type="dcterms:W3CDTF">2019-01-10T07:07:40Z</dcterms:created>
  <dcterms:modified xsi:type="dcterms:W3CDTF">2020-05-12T06:03:23Z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0x010100329D0208F4E8F548BE0B23AE035E94C8</vt:lpwstr>
  </property>
</Properties>
</file>