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0" windowWidth="15480" windowHeight="10005" tabRatio="590" activeTab="2"/>
  </bookViews>
  <sheets>
    <sheet name="תקציב 2018" sheetId="1" r:id="rId1"/>
    <sheet name="ריכוז מינהלים" sheetId="11" r:id="rId2"/>
    <sheet name="ריכוז מחלקות" sheetId="10" r:id="rId3"/>
  </sheets>
  <definedNames>
    <definedName name="_xlnm.Print_Area" localSheetId="2">'ריכוז מחלקות'!$F$6:$AL$54</definedName>
    <definedName name="_xlnm.Print_Area" localSheetId="1">'ריכוז מינהלים'!$F$6:$AL$18</definedName>
    <definedName name="_xlnm.Print_Area" localSheetId="0">'תקציב 2018'!$F$89:$M$194</definedName>
    <definedName name="_xlnm.Print_Titles" localSheetId="2">'ריכוז מחלקות'!$6:$7</definedName>
    <definedName name="_xlnm.Print_Titles" localSheetId="1">'ריכוז מינהלים'!$6:$8</definedName>
    <definedName name="_xlnm.Print_Titles" localSheetId="0">'תקציב 2018'!$6:$7</definedName>
  </definedNames>
  <calcPr calcId="145621"/>
</workbook>
</file>

<file path=xl/calcChain.xml><?xml version="1.0" encoding="utf-8"?>
<calcChain xmlns="http://schemas.openxmlformats.org/spreadsheetml/2006/main">
  <c r="L322" i="1" l="1"/>
  <c r="N322" i="1" s="1"/>
  <c r="L12" i="1"/>
  <c r="H492" i="1"/>
  <c r="L492" i="1" s="1"/>
  <c r="N492" i="1" s="1"/>
  <c r="L422" i="1"/>
  <c r="H27" i="1"/>
  <c r="L26" i="1"/>
  <c r="L28" i="1" s="1"/>
  <c r="AJ10" i="10" s="1"/>
  <c r="H26" i="1"/>
  <c r="H25" i="1"/>
  <c r="J25" i="1" s="1"/>
  <c r="N25" i="1" s="1"/>
  <c r="I239" i="1"/>
  <c r="L239" i="1" s="1"/>
  <c r="N239" i="1" s="1"/>
  <c r="T17" i="11"/>
  <c r="P17" i="11"/>
  <c r="L17" i="11"/>
  <c r="H17" i="11"/>
  <c r="M16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U13" i="11"/>
  <c r="Q13" i="11"/>
  <c r="M13" i="11"/>
  <c r="I13" i="11"/>
  <c r="S13" i="11"/>
  <c r="T11" i="11"/>
  <c r="H11" i="11"/>
  <c r="S11" i="11"/>
  <c r="P11" i="11"/>
  <c r="O11" i="11"/>
  <c r="L11" i="11"/>
  <c r="K11" i="11"/>
  <c r="V10" i="11"/>
  <c r="R10" i="11"/>
  <c r="S10" i="11"/>
  <c r="O10" i="11"/>
  <c r="K10" i="11"/>
  <c r="N10" i="11"/>
  <c r="J10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AT51" i="10"/>
  <c r="AS51" i="10"/>
  <c r="AS52" i="10" s="1"/>
  <c r="AR51" i="10"/>
  <c r="AQ51" i="10"/>
  <c r="AP51" i="10"/>
  <c r="AO51" i="10"/>
  <c r="AN51" i="10"/>
  <c r="AN52" i="10" s="1"/>
  <c r="AM51" i="10"/>
  <c r="T51" i="10"/>
  <c r="T52" i="10" s="1"/>
  <c r="R51" i="10"/>
  <c r="R52" i="10" s="1"/>
  <c r="P51" i="10"/>
  <c r="O51" i="10"/>
  <c r="N51" i="10"/>
  <c r="L51" i="10"/>
  <c r="L52" i="10" s="1"/>
  <c r="K51" i="10"/>
  <c r="J51" i="10"/>
  <c r="I51" i="10"/>
  <c r="H51" i="10"/>
  <c r="S51" i="10"/>
  <c r="Q51" i="10"/>
  <c r="U51" i="10"/>
  <c r="AT50" i="10"/>
  <c r="AS50" i="10"/>
  <c r="AR50" i="10"/>
  <c r="AQ50" i="10"/>
  <c r="AQ52" i="10" s="1"/>
  <c r="AP50" i="10"/>
  <c r="AP52" i="10" s="1"/>
  <c r="AO50" i="10"/>
  <c r="AN50" i="10"/>
  <c r="AM50" i="10"/>
  <c r="U50" i="10"/>
  <c r="U52" i="10" s="1"/>
  <c r="T50" i="10"/>
  <c r="S50" i="10"/>
  <c r="R50" i="10"/>
  <c r="Q50" i="10"/>
  <c r="P50" i="10"/>
  <c r="O50" i="10"/>
  <c r="N50" i="10"/>
  <c r="M50" i="10"/>
  <c r="L50" i="10"/>
  <c r="K50" i="10"/>
  <c r="J50" i="10"/>
  <c r="I50" i="10"/>
  <c r="I52" i="10" s="1"/>
  <c r="H50" i="10"/>
  <c r="AS49" i="10"/>
  <c r="AR49" i="10"/>
  <c r="AQ49" i="10"/>
  <c r="AP49" i="10"/>
  <c r="AO49" i="10"/>
  <c r="AN49" i="10"/>
  <c r="AM49" i="10"/>
  <c r="AM52" i="10" s="1"/>
  <c r="V49" i="10"/>
  <c r="U49" i="10"/>
  <c r="T49" i="10"/>
  <c r="R49" i="10"/>
  <c r="P49" i="10"/>
  <c r="O49" i="10"/>
  <c r="N49" i="10"/>
  <c r="N52" i="10" s="1"/>
  <c r="L49" i="10"/>
  <c r="I49" i="10"/>
  <c r="H49" i="10"/>
  <c r="AS48" i="10"/>
  <c r="AR48" i="10"/>
  <c r="AQ48" i="10"/>
  <c r="AP48" i="10"/>
  <c r="AO48" i="10"/>
  <c r="AN48" i="10"/>
  <c r="AU48" i="10" s="1"/>
  <c r="AM48" i="10"/>
  <c r="V48" i="10"/>
  <c r="U48" i="10"/>
  <c r="T48" i="10"/>
  <c r="S48" i="10"/>
  <c r="R48" i="10"/>
  <c r="P48" i="10"/>
  <c r="N48" i="10"/>
  <c r="L48" i="10"/>
  <c r="K48" i="10"/>
  <c r="J48" i="10"/>
  <c r="I48" i="10"/>
  <c r="H48" i="10"/>
  <c r="O48" i="10"/>
  <c r="M48" i="10"/>
  <c r="AS47" i="10"/>
  <c r="AR47" i="10"/>
  <c r="AQ47" i="10"/>
  <c r="AP47" i="10"/>
  <c r="AO47" i="10"/>
  <c r="AN47" i="10"/>
  <c r="AM47" i="10"/>
  <c r="V47" i="10"/>
  <c r="U47" i="10"/>
  <c r="T47" i="10"/>
  <c r="S47" i="10"/>
  <c r="R47" i="10"/>
  <c r="O47" i="10"/>
  <c r="N47" i="10"/>
  <c r="L47" i="10"/>
  <c r="J47" i="10"/>
  <c r="I47" i="10"/>
  <c r="H47" i="10"/>
  <c r="Q47" i="10"/>
  <c r="AS45" i="10"/>
  <c r="AR45" i="10"/>
  <c r="AR46" i="10" s="1"/>
  <c r="AQ45" i="10"/>
  <c r="AQ46" i="10" s="1"/>
  <c r="AP45" i="10"/>
  <c r="AO45" i="10"/>
  <c r="AN45" i="10"/>
  <c r="AN46" i="10" s="1"/>
  <c r="AM45" i="10"/>
  <c r="V45" i="10"/>
  <c r="U45" i="10"/>
  <c r="T45" i="10"/>
  <c r="T46" i="10" s="1"/>
  <c r="R45" i="10"/>
  <c r="R46" i="10" s="1"/>
  <c r="P45" i="10"/>
  <c r="O45" i="10"/>
  <c r="N45" i="10"/>
  <c r="N46" i="10" s="1"/>
  <c r="M45" i="10"/>
  <c r="L45" i="10"/>
  <c r="J45" i="10"/>
  <c r="I45" i="10"/>
  <c r="H45" i="10"/>
  <c r="H46" i="10" s="1"/>
  <c r="S45" i="10"/>
  <c r="Q45" i="10"/>
  <c r="K45" i="10"/>
  <c r="AS44" i="10"/>
  <c r="AR44" i="10"/>
  <c r="AQ44" i="10"/>
  <c r="AP44" i="10"/>
  <c r="AP46" i="10" s="1"/>
  <c r="AO44" i="10"/>
  <c r="AN44" i="10"/>
  <c r="AM44" i="10"/>
  <c r="AM46" i="10" s="1"/>
  <c r="U44" i="10"/>
  <c r="U46" i="10" s="1"/>
  <c r="T44" i="10"/>
  <c r="R44" i="10"/>
  <c r="N44" i="10"/>
  <c r="L44" i="10"/>
  <c r="L46" i="10" s="1"/>
  <c r="J44" i="10"/>
  <c r="J46" i="10" s="1"/>
  <c r="J54" i="10" s="1"/>
  <c r="I44" i="10"/>
  <c r="H44" i="10"/>
  <c r="P44" i="10"/>
  <c r="P46" i="10" s="1"/>
  <c r="S44" i="10"/>
  <c r="AS43" i="10"/>
  <c r="AR43" i="10"/>
  <c r="AQ43" i="10"/>
  <c r="AP43" i="10"/>
  <c r="AO43" i="10"/>
  <c r="AN43" i="10"/>
  <c r="AM43" i="10"/>
  <c r="U43" i="10"/>
  <c r="T43" i="10"/>
  <c r="R43" i="10"/>
  <c r="N43" i="10"/>
  <c r="L43" i="10"/>
  <c r="J43" i="10"/>
  <c r="I43" i="10"/>
  <c r="H43" i="10"/>
  <c r="M43" i="10"/>
  <c r="S43" i="10"/>
  <c r="P43" i="10"/>
  <c r="AS41" i="10"/>
  <c r="AR41" i="10"/>
  <c r="AR42" i="10" s="1"/>
  <c r="AQ41" i="10"/>
  <c r="AP41" i="10"/>
  <c r="AP42" i="10" s="1"/>
  <c r="AO41" i="10"/>
  <c r="AO42" i="10" s="1"/>
  <c r="AN41" i="10"/>
  <c r="AM41" i="10"/>
  <c r="U41" i="10"/>
  <c r="T41" i="10"/>
  <c r="S41" i="10"/>
  <c r="R41" i="10"/>
  <c r="Q41" i="10"/>
  <c r="Q42" i="10" s="1"/>
  <c r="O41" i="10"/>
  <c r="N41" i="10"/>
  <c r="L41" i="10"/>
  <c r="K41" i="10"/>
  <c r="J41" i="10"/>
  <c r="J42" i="10" s="1"/>
  <c r="I41" i="10"/>
  <c r="H41" i="10"/>
  <c r="V41" i="10"/>
  <c r="P41" i="10"/>
  <c r="P42" i="10" s="1"/>
  <c r="M41" i="10"/>
  <c r="AT40" i="10"/>
  <c r="AS40" i="10"/>
  <c r="AR40" i="10"/>
  <c r="AQ40" i="10"/>
  <c r="AP40" i="10"/>
  <c r="AO40" i="10"/>
  <c r="AN40" i="10"/>
  <c r="AU40" i="10" s="1"/>
  <c r="AM40" i="10"/>
  <c r="T40" i="10"/>
  <c r="R40" i="10"/>
  <c r="Q40" i="10"/>
  <c r="P40" i="10"/>
  <c r="O40" i="10"/>
  <c r="N40" i="10"/>
  <c r="N42" i="10" s="1"/>
  <c r="M40" i="10"/>
  <c r="L40" i="10"/>
  <c r="K40" i="10"/>
  <c r="J40" i="10"/>
  <c r="I40" i="10"/>
  <c r="H40" i="10"/>
  <c r="H42" i="10" s="1"/>
  <c r="V40" i="10"/>
  <c r="U40" i="10"/>
  <c r="S40" i="10"/>
  <c r="AS39" i="10"/>
  <c r="AR39" i="10"/>
  <c r="AQ39" i="10"/>
  <c r="AP39" i="10"/>
  <c r="AO39" i="10"/>
  <c r="AN39" i="10"/>
  <c r="AM39" i="10"/>
  <c r="V39" i="10"/>
  <c r="U39" i="10"/>
  <c r="T39" i="10"/>
  <c r="S39" i="10"/>
  <c r="R39" i="10"/>
  <c r="R42" i="10" s="1"/>
  <c r="Q39" i="10"/>
  <c r="P39" i="10"/>
  <c r="O39" i="10"/>
  <c r="N39" i="10"/>
  <c r="L39" i="10"/>
  <c r="K39" i="10"/>
  <c r="J39" i="10"/>
  <c r="I39" i="10"/>
  <c r="H39" i="10"/>
  <c r="M39" i="10"/>
  <c r="AS38" i="10"/>
  <c r="AR38" i="10"/>
  <c r="AQ38" i="10"/>
  <c r="AP38" i="10"/>
  <c r="AO38" i="10"/>
  <c r="AN38" i="10"/>
  <c r="AM38" i="10"/>
  <c r="AM42" i="10" s="1"/>
  <c r="U38" i="10"/>
  <c r="R38" i="10"/>
  <c r="N38" i="10"/>
  <c r="L38" i="10"/>
  <c r="J38" i="10"/>
  <c r="I38" i="10"/>
  <c r="H38" i="10"/>
  <c r="P38" i="10"/>
  <c r="S38" i="10"/>
  <c r="Q38" i="10"/>
  <c r="AS37" i="10"/>
  <c r="AR37" i="10"/>
  <c r="AQ37" i="10"/>
  <c r="AP37" i="10"/>
  <c r="AO37" i="10"/>
  <c r="AN37" i="10"/>
  <c r="AM37" i="10"/>
  <c r="V37" i="10"/>
  <c r="T37" i="10"/>
  <c r="T42" i="10" s="1"/>
  <c r="R37" i="10"/>
  <c r="N37" i="10"/>
  <c r="L37" i="10"/>
  <c r="J37" i="10"/>
  <c r="I37" i="10"/>
  <c r="H37" i="10"/>
  <c r="U37" i="10"/>
  <c r="S37" i="10"/>
  <c r="Q37" i="10"/>
  <c r="P37" i="10"/>
  <c r="AU36" i="10"/>
  <c r="AS36" i="10"/>
  <c r="AR36" i="10"/>
  <c r="AQ36" i="10"/>
  <c r="AP36" i="10"/>
  <c r="AO36" i="10"/>
  <c r="AN36" i="10"/>
  <c r="AM36" i="10"/>
  <c r="U36" i="10"/>
  <c r="T36" i="10"/>
  <c r="S36" i="10"/>
  <c r="R36" i="10"/>
  <c r="Q36" i="10"/>
  <c r="P36" i="10"/>
  <c r="N36" i="10"/>
  <c r="M36" i="10"/>
  <c r="L36" i="10"/>
  <c r="K36" i="10"/>
  <c r="J36" i="10"/>
  <c r="I36" i="10"/>
  <c r="H36" i="10"/>
  <c r="AT36" i="10"/>
  <c r="V36" i="10"/>
  <c r="O36" i="10"/>
  <c r="AS35" i="10"/>
  <c r="AR35" i="10"/>
  <c r="AQ35" i="10"/>
  <c r="AP35" i="10"/>
  <c r="AO35" i="10"/>
  <c r="AN35" i="10"/>
  <c r="AM35" i="10"/>
  <c r="U35" i="10"/>
  <c r="T35" i="10"/>
  <c r="R35" i="10"/>
  <c r="P35" i="10"/>
  <c r="N35" i="10"/>
  <c r="L35" i="10"/>
  <c r="J35" i="10"/>
  <c r="I35" i="10"/>
  <c r="H35" i="10"/>
  <c r="S35" i="10"/>
  <c r="Q35" i="10"/>
  <c r="AS34" i="10"/>
  <c r="AR34" i="10"/>
  <c r="AQ34" i="10"/>
  <c r="AP34" i="10"/>
  <c r="AO34" i="10"/>
  <c r="AN34" i="10"/>
  <c r="AM34" i="10"/>
  <c r="T34" i="10"/>
  <c r="R34" i="10"/>
  <c r="N34" i="10"/>
  <c r="L34" i="10"/>
  <c r="J34" i="10"/>
  <c r="I34" i="10"/>
  <c r="H34" i="10"/>
  <c r="U34" i="10"/>
  <c r="S34" i="10"/>
  <c r="Q34" i="10"/>
  <c r="AS33" i="10"/>
  <c r="AR33" i="10"/>
  <c r="AQ33" i="10"/>
  <c r="AP33" i="10"/>
  <c r="AO33" i="10"/>
  <c r="AN33" i="10"/>
  <c r="AM33" i="10"/>
  <c r="U33" i="10"/>
  <c r="T33" i="10"/>
  <c r="S33" i="10"/>
  <c r="R33" i="10"/>
  <c r="Q33" i="10"/>
  <c r="P33" i="10"/>
  <c r="N33" i="10"/>
  <c r="L33" i="10"/>
  <c r="J33" i="10"/>
  <c r="I33" i="10"/>
  <c r="H33" i="10"/>
  <c r="V33" i="10"/>
  <c r="AS32" i="10"/>
  <c r="AR32" i="10"/>
  <c r="AQ32" i="10"/>
  <c r="AP32" i="10"/>
  <c r="AO32" i="10"/>
  <c r="AN32" i="10"/>
  <c r="AM32" i="10"/>
  <c r="U32" i="10"/>
  <c r="T32" i="10"/>
  <c r="S32" i="10"/>
  <c r="R32" i="10"/>
  <c r="Q32" i="10"/>
  <c r="P32" i="10"/>
  <c r="O32" i="10"/>
  <c r="N32" i="10"/>
  <c r="L32" i="10"/>
  <c r="J32" i="10"/>
  <c r="I32" i="10"/>
  <c r="H32" i="10"/>
  <c r="V32" i="10"/>
  <c r="M32" i="10"/>
  <c r="K32" i="10"/>
  <c r="U31" i="10"/>
  <c r="T31" i="10"/>
  <c r="R31" i="10"/>
  <c r="Q31" i="10"/>
  <c r="N31" i="10"/>
  <c r="M31" i="10"/>
  <c r="L31" i="10"/>
  <c r="J31" i="10"/>
  <c r="I31" i="10"/>
  <c r="H31" i="10"/>
  <c r="S31" i="10"/>
  <c r="V31" i="10"/>
  <c r="P31" i="10"/>
  <c r="O31" i="10"/>
  <c r="K31" i="10"/>
  <c r="AS30" i="10"/>
  <c r="AR30" i="10"/>
  <c r="AQ30" i="10"/>
  <c r="AP30" i="10"/>
  <c r="AO30" i="10"/>
  <c r="AN30" i="10"/>
  <c r="AM30" i="10"/>
  <c r="U30" i="10"/>
  <c r="R30" i="10"/>
  <c r="Q30" i="10"/>
  <c r="N30" i="10"/>
  <c r="L30" i="10"/>
  <c r="J30" i="10"/>
  <c r="I30" i="10"/>
  <c r="H30" i="10"/>
  <c r="T30" i="10"/>
  <c r="AS28" i="10"/>
  <c r="AR28" i="10"/>
  <c r="AQ28" i="10"/>
  <c r="AP28" i="10"/>
  <c r="AO28" i="10"/>
  <c r="AN28" i="10"/>
  <c r="AM28" i="10"/>
  <c r="U28" i="10"/>
  <c r="U42" i="10" s="1"/>
  <c r="T28" i="10"/>
  <c r="S28" i="10"/>
  <c r="R28" i="10"/>
  <c r="P28" i="10"/>
  <c r="N28" i="10"/>
  <c r="L28" i="10"/>
  <c r="K28" i="10"/>
  <c r="J28" i="10"/>
  <c r="I28" i="10"/>
  <c r="H28" i="10"/>
  <c r="Q28" i="10"/>
  <c r="AS27" i="10"/>
  <c r="AQ27" i="10"/>
  <c r="AP27" i="10"/>
  <c r="AO27" i="10"/>
  <c r="AN27" i="10"/>
  <c r="AM27" i="10"/>
  <c r="U27" i="10"/>
  <c r="S27" i="10"/>
  <c r="R27" i="10"/>
  <c r="N27" i="10"/>
  <c r="L27" i="10"/>
  <c r="J27" i="10"/>
  <c r="I27" i="10"/>
  <c r="H27" i="10"/>
  <c r="P27" i="10"/>
  <c r="AR27" i="10"/>
  <c r="Q27" i="10"/>
  <c r="K27" i="10"/>
  <c r="AS26" i="10"/>
  <c r="AR26" i="10"/>
  <c r="AQ26" i="10"/>
  <c r="AP26" i="10"/>
  <c r="AO26" i="10"/>
  <c r="AN26" i="10"/>
  <c r="AM26" i="10"/>
  <c r="U26" i="10"/>
  <c r="T26" i="10"/>
  <c r="S26" i="10"/>
  <c r="R26" i="10"/>
  <c r="P26" i="10"/>
  <c r="N26" i="10"/>
  <c r="L26" i="10"/>
  <c r="J26" i="10"/>
  <c r="I26" i="10"/>
  <c r="H26" i="10"/>
  <c r="M26" i="10"/>
  <c r="Q26" i="10"/>
  <c r="K26" i="10"/>
  <c r="AS24" i="10"/>
  <c r="AS25" i="10" s="1"/>
  <c r="AR24" i="10"/>
  <c r="AR25" i="10" s="1"/>
  <c r="AQ24" i="10"/>
  <c r="AP24" i="10"/>
  <c r="AO24" i="10"/>
  <c r="AN24" i="10"/>
  <c r="AN25" i="10" s="1"/>
  <c r="AM24" i="10"/>
  <c r="AM25" i="10" s="1"/>
  <c r="U24" i="10"/>
  <c r="T24" i="10"/>
  <c r="T25" i="10" s="1"/>
  <c r="R24" i="10"/>
  <c r="Q24" i="10"/>
  <c r="P24" i="10"/>
  <c r="N24" i="10"/>
  <c r="L24" i="10"/>
  <c r="L25" i="10" s="1"/>
  <c r="K24" i="10"/>
  <c r="J24" i="10"/>
  <c r="I24" i="10"/>
  <c r="H24" i="10"/>
  <c r="M24" i="10"/>
  <c r="AS23" i="10"/>
  <c r="AR23" i="10"/>
  <c r="AQ23" i="10"/>
  <c r="AQ25" i="10" s="1"/>
  <c r="AP23" i="10"/>
  <c r="AP25" i="10" s="1"/>
  <c r="AO23" i="10"/>
  <c r="AN23" i="10"/>
  <c r="AM23" i="10"/>
  <c r="U23" i="10"/>
  <c r="T23" i="10"/>
  <c r="S23" i="10"/>
  <c r="R23" i="10"/>
  <c r="Q23" i="10"/>
  <c r="Q25" i="10" s="1"/>
  <c r="N23" i="10"/>
  <c r="L23" i="10"/>
  <c r="K23" i="10"/>
  <c r="J23" i="10"/>
  <c r="H23" i="10"/>
  <c r="P23" i="10"/>
  <c r="I23" i="10"/>
  <c r="AS22" i="10"/>
  <c r="AR22" i="10"/>
  <c r="AQ22" i="10"/>
  <c r="AP22" i="10"/>
  <c r="AO22" i="10"/>
  <c r="AN22" i="10"/>
  <c r="AM22" i="10"/>
  <c r="U22" i="10"/>
  <c r="T22" i="10"/>
  <c r="R22" i="10"/>
  <c r="Q22" i="10"/>
  <c r="P22" i="10"/>
  <c r="N22" i="10"/>
  <c r="L22" i="10"/>
  <c r="K22" i="10"/>
  <c r="J22" i="10"/>
  <c r="I22" i="10"/>
  <c r="H22" i="10"/>
  <c r="O22" i="10"/>
  <c r="S22" i="10"/>
  <c r="AS21" i="10"/>
  <c r="AR21" i="10"/>
  <c r="AQ21" i="10"/>
  <c r="AP21" i="10"/>
  <c r="AO21" i="10"/>
  <c r="AU21" i="10" s="1"/>
  <c r="AN21" i="10"/>
  <c r="AM21" i="10"/>
  <c r="U21" i="10"/>
  <c r="T21" i="10"/>
  <c r="R21" i="10"/>
  <c r="Q21" i="10"/>
  <c r="P21" i="10"/>
  <c r="O21" i="10"/>
  <c r="N21" i="10"/>
  <c r="M21" i="10"/>
  <c r="L21" i="10"/>
  <c r="J21" i="10"/>
  <c r="I21" i="10"/>
  <c r="H21" i="10"/>
  <c r="S21" i="10"/>
  <c r="K21" i="10"/>
  <c r="AS20" i="10"/>
  <c r="AR20" i="10"/>
  <c r="AQ20" i="10"/>
  <c r="AP20" i="10"/>
  <c r="AO20" i="10"/>
  <c r="AN20" i="10"/>
  <c r="AM20" i="10"/>
  <c r="V20" i="10"/>
  <c r="U20" i="10"/>
  <c r="T20" i="10"/>
  <c r="S20" i="10"/>
  <c r="R20" i="10"/>
  <c r="Q20" i="10"/>
  <c r="O20" i="10"/>
  <c r="N20" i="10"/>
  <c r="M20" i="10"/>
  <c r="L20" i="10"/>
  <c r="K20" i="10"/>
  <c r="J20" i="10"/>
  <c r="I20" i="10"/>
  <c r="H20" i="10"/>
  <c r="P20" i="10"/>
  <c r="AS19" i="10"/>
  <c r="AR19" i="10"/>
  <c r="AQ19" i="10"/>
  <c r="AP19" i="10"/>
  <c r="AO19" i="10"/>
  <c r="AU19" i="10" s="1"/>
  <c r="AN19" i="10"/>
  <c r="AM19" i="10"/>
  <c r="T19" i="10"/>
  <c r="S19" i="10"/>
  <c r="R19" i="10"/>
  <c r="N19" i="10"/>
  <c r="L19" i="10"/>
  <c r="K19" i="10"/>
  <c r="J19" i="10"/>
  <c r="I19" i="10"/>
  <c r="H19" i="10"/>
  <c r="U19" i="10"/>
  <c r="AS18" i="10"/>
  <c r="AR18" i="10"/>
  <c r="AQ18" i="10"/>
  <c r="AP18" i="10"/>
  <c r="AO18" i="10"/>
  <c r="AN18" i="10"/>
  <c r="AM18" i="10"/>
  <c r="R18" i="10"/>
  <c r="N18" i="10"/>
  <c r="L18" i="10"/>
  <c r="J18" i="10"/>
  <c r="I18" i="10"/>
  <c r="H18" i="10"/>
  <c r="K18" i="10"/>
  <c r="AS17" i="10"/>
  <c r="AR17" i="10"/>
  <c r="AQ17" i="10"/>
  <c r="AP17" i="10"/>
  <c r="AO17" i="10"/>
  <c r="AN17" i="10"/>
  <c r="AM17" i="10"/>
  <c r="U17" i="10"/>
  <c r="T17" i="10"/>
  <c r="R17" i="10"/>
  <c r="N17" i="10"/>
  <c r="L17" i="10"/>
  <c r="J17" i="10"/>
  <c r="I17" i="10"/>
  <c r="H17" i="10"/>
  <c r="S17" i="10"/>
  <c r="M17" i="10"/>
  <c r="K17" i="10"/>
  <c r="AS16" i="10"/>
  <c r="AR16" i="10"/>
  <c r="AQ16" i="10"/>
  <c r="AP16" i="10"/>
  <c r="AO16" i="10"/>
  <c r="AN16" i="10"/>
  <c r="AM16" i="10"/>
  <c r="U16" i="10"/>
  <c r="T16" i="10"/>
  <c r="R16" i="10"/>
  <c r="P16" i="10"/>
  <c r="N16" i="10"/>
  <c r="L16" i="10"/>
  <c r="K16" i="10"/>
  <c r="J16" i="10"/>
  <c r="I16" i="10"/>
  <c r="H16" i="10"/>
  <c r="S16" i="10"/>
  <c r="AS14" i="10"/>
  <c r="AR14" i="10"/>
  <c r="AR15" i="10" s="1"/>
  <c r="AQ14" i="10"/>
  <c r="AP14" i="10"/>
  <c r="AO14" i="10"/>
  <c r="AN14" i="10"/>
  <c r="AM14" i="10"/>
  <c r="AM15" i="10" s="1"/>
  <c r="V14" i="10"/>
  <c r="U14" i="10"/>
  <c r="U15" i="10" s="1"/>
  <c r="R14" i="10"/>
  <c r="R15" i="10" s="1"/>
  <c r="N14" i="10"/>
  <c r="M14" i="10"/>
  <c r="L14" i="10"/>
  <c r="J14" i="10"/>
  <c r="I14" i="10"/>
  <c r="I15" i="10" s="1"/>
  <c r="H14" i="10"/>
  <c r="P14" i="10"/>
  <c r="O14" i="10"/>
  <c r="AS13" i="10"/>
  <c r="AR13" i="10"/>
  <c r="AQ13" i="10"/>
  <c r="AP13" i="10"/>
  <c r="AO13" i="10"/>
  <c r="AO15" i="10" s="1"/>
  <c r="AN13" i="10"/>
  <c r="AM13" i="10"/>
  <c r="V13" i="10"/>
  <c r="U13" i="10"/>
  <c r="T13" i="10"/>
  <c r="S13" i="10"/>
  <c r="R13" i="10"/>
  <c r="Q13" i="10"/>
  <c r="P13" i="10"/>
  <c r="N13" i="10"/>
  <c r="M13" i="10"/>
  <c r="M15" i="10" s="1"/>
  <c r="L13" i="10"/>
  <c r="K13" i="10"/>
  <c r="J13" i="10"/>
  <c r="I13" i="10"/>
  <c r="H13" i="10"/>
  <c r="H15" i="10" s="1"/>
  <c r="AT13" i="10"/>
  <c r="O13" i="10"/>
  <c r="AS12" i="10"/>
  <c r="AR12" i="10"/>
  <c r="AQ12" i="10"/>
  <c r="AP12" i="10"/>
  <c r="AO12" i="10"/>
  <c r="AN12" i="10"/>
  <c r="AU12" i="10" s="1"/>
  <c r="AM12" i="10"/>
  <c r="V12" i="10"/>
  <c r="U12" i="10"/>
  <c r="T12" i="10"/>
  <c r="S12" i="10"/>
  <c r="R12" i="10"/>
  <c r="Q12" i="10"/>
  <c r="P12" i="10"/>
  <c r="O12" i="10"/>
  <c r="N12" i="10"/>
  <c r="M12" i="10"/>
  <c r="L12" i="10"/>
  <c r="J12" i="10"/>
  <c r="I12" i="10"/>
  <c r="H12" i="10"/>
  <c r="K12" i="10"/>
  <c r="K15" i="10" s="1"/>
  <c r="AS11" i="10"/>
  <c r="AR11" i="10"/>
  <c r="AQ11" i="10"/>
  <c r="AQ15" i="10" s="1"/>
  <c r="AP11" i="10"/>
  <c r="AO11" i="10"/>
  <c r="AN11" i="10"/>
  <c r="AM11" i="10"/>
  <c r="U11" i="10"/>
  <c r="R11" i="10"/>
  <c r="P11" i="10"/>
  <c r="N11" i="10"/>
  <c r="N15" i="10" s="1"/>
  <c r="L11" i="10"/>
  <c r="J11" i="10"/>
  <c r="I11" i="10"/>
  <c r="H11" i="10"/>
  <c r="V11" i="10"/>
  <c r="M11" i="10"/>
  <c r="T11" i="10"/>
  <c r="O11" i="10"/>
  <c r="AS10" i="10"/>
  <c r="AR10" i="10"/>
  <c r="AQ10" i="10"/>
  <c r="AP10" i="10"/>
  <c r="AO10" i="10"/>
  <c r="AU10" i="10" s="1"/>
  <c r="AN10" i="10"/>
  <c r="AM10" i="10"/>
  <c r="U10" i="10"/>
  <c r="T10" i="10"/>
  <c r="S10" i="10"/>
  <c r="R10" i="10"/>
  <c r="Q10" i="10"/>
  <c r="P10" i="10"/>
  <c r="N10" i="10"/>
  <c r="M10" i="10"/>
  <c r="L10" i="10"/>
  <c r="L15" i="10" s="1"/>
  <c r="K10" i="10"/>
  <c r="J10" i="10"/>
  <c r="I10" i="10"/>
  <c r="H10" i="10"/>
  <c r="AS9" i="10"/>
  <c r="AR9" i="10"/>
  <c r="AQ9" i="10"/>
  <c r="AP9" i="10"/>
  <c r="AO9" i="10"/>
  <c r="AN9" i="10"/>
  <c r="AM9" i="10"/>
  <c r="V9" i="10"/>
  <c r="U9" i="10"/>
  <c r="T9" i="10"/>
  <c r="R9" i="10"/>
  <c r="P9" i="10"/>
  <c r="O9" i="10"/>
  <c r="N9" i="10"/>
  <c r="L9" i="10"/>
  <c r="J9" i="10"/>
  <c r="I9" i="10"/>
  <c r="H9" i="10"/>
  <c r="S9" i="10"/>
  <c r="M9" i="10"/>
  <c r="K9" i="10"/>
  <c r="AT8" i="10"/>
  <c r="AS8" i="10"/>
  <c r="AR8" i="10"/>
  <c r="AQ8" i="10"/>
  <c r="AP8" i="10"/>
  <c r="AO8" i="10"/>
  <c r="AN8" i="10"/>
  <c r="AU8" i="10" s="1"/>
  <c r="AM8" i="10"/>
  <c r="U8" i="10"/>
  <c r="T8" i="10"/>
  <c r="R8" i="10"/>
  <c r="P8" i="10"/>
  <c r="O8" i="10"/>
  <c r="N8" i="10"/>
  <c r="L8" i="10"/>
  <c r="J8" i="10"/>
  <c r="I8" i="10"/>
  <c r="H8" i="10"/>
  <c r="Q8" i="10"/>
  <c r="M8" i="10"/>
  <c r="V8" i="10"/>
  <c r="S8" i="10"/>
  <c r="K8" i="10"/>
  <c r="H392" i="1"/>
  <c r="I131" i="1"/>
  <c r="X50" i="10"/>
  <c r="M179" i="1"/>
  <c r="N179" i="1" s="1"/>
  <c r="I179" i="1"/>
  <c r="K316" i="1"/>
  <c r="N316" i="1" s="1"/>
  <c r="I316" i="1"/>
  <c r="K273" i="1"/>
  <c r="N273" i="1" s="1"/>
  <c r="Y30" i="10"/>
  <c r="AD30" i="10"/>
  <c r="I274" i="1"/>
  <c r="AG30" i="10" s="1"/>
  <c r="M274" i="1"/>
  <c r="AK30" i="10" s="1"/>
  <c r="H280" i="1"/>
  <c r="H283" i="1" s="1"/>
  <c r="W32" i="10" s="1"/>
  <c r="H252" i="1"/>
  <c r="L252" i="1" s="1"/>
  <c r="N252" i="1" s="1"/>
  <c r="H250" i="1"/>
  <c r="Z40" i="10"/>
  <c r="AE40" i="10"/>
  <c r="K370" i="1"/>
  <c r="AI40" i="10" s="1"/>
  <c r="L370" i="1"/>
  <c r="AJ40" i="10" s="1"/>
  <c r="M370" i="1"/>
  <c r="AK40" i="10" s="1"/>
  <c r="H370" i="1"/>
  <c r="W40" i="10" s="1"/>
  <c r="I369" i="1"/>
  <c r="J369" i="1" s="1"/>
  <c r="N369" i="1" s="1"/>
  <c r="J65" i="1"/>
  <c r="N65" i="1" s="1"/>
  <c r="I65" i="1"/>
  <c r="I71" i="1" s="1"/>
  <c r="AG13" i="10" s="1"/>
  <c r="Y13" i="10"/>
  <c r="M421" i="1"/>
  <c r="N421" i="1" s="1"/>
  <c r="K282" i="1"/>
  <c r="N282" i="1" s="1"/>
  <c r="AD15" i="11"/>
  <c r="K426" i="1"/>
  <c r="AI15" i="11" s="1"/>
  <c r="M425" i="1"/>
  <c r="N425" i="1" s="1"/>
  <c r="H426" i="1"/>
  <c r="W15" i="11" s="1"/>
  <c r="X40" i="10"/>
  <c r="X38" i="10"/>
  <c r="AB29" i="10"/>
  <c r="AD22" i="10"/>
  <c r="Y9" i="10"/>
  <c r="AD9" i="10"/>
  <c r="I23" i="1"/>
  <c r="M22" i="1"/>
  <c r="H23" i="1"/>
  <c r="W9" i="10" s="1"/>
  <c r="N389" i="1"/>
  <c r="X9" i="10"/>
  <c r="K45" i="1"/>
  <c r="N45" i="1" s="1"/>
  <c r="K44" i="1"/>
  <c r="N44" i="1" s="1"/>
  <c r="J43" i="1"/>
  <c r="N43" i="1" s="1"/>
  <c r="F366" i="1"/>
  <c r="F367" i="1" s="1"/>
  <c r="F368" i="1" s="1"/>
  <c r="F369" i="1" s="1"/>
  <c r="L129" i="1"/>
  <c r="M129" i="1" s="1"/>
  <c r="N129" i="1" s="1"/>
  <c r="L125" i="1"/>
  <c r="M125" i="1" s="1"/>
  <c r="M119" i="1"/>
  <c r="N119" i="1" s="1"/>
  <c r="M118" i="1"/>
  <c r="N118" i="1" s="1"/>
  <c r="J495" i="1"/>
  <c r="N495" i="1" s="1"/>
  <c r="X27" i="10"/>
  <c r="L178" i="1"/>
  <c r="M178" i="1" s="1"/>
  <c r="Y496" i="1"/>
  <c r="Y487" i="1"/>
  <c r="Y486" i="1"/>
  <c r="Y485" i="1"/>
  <c r="Y484" i="1"/>
  <c r="Y483" i="1"/>
  <c r="Y482" i="1"/>
  <c r="Y480" i="1"/>
  <c r="Y478" i="1"/>
  <c r="Y477" i="1"/>
  <c r="Y476" i="1"/>
  <c r="Y475" i="1"/>
  <c r="Y474" i="1"/>
  <c r="Y473" i="1"/>
  <c r="Y472" i="1"/>
  <c r="Y471" i="1"/>
  <c r="Y470" i="1"/>
  <c r="Y469" i="1"/>
  <c r="Y468" i="1"/>
  <c r="Y467" i="1"/>
  <c r="Y466" i="1"/>
  <c r="Y465" i="1"/>
  <c r="Y464" i="1"/>
  <c r="Y463" i="1"/>
  <c r="Y462" i="1"/>
  <c r="Y460" i="1"/>
  <c r="Y458" i="1"/>
  <c r="Y457" i="1"/>
  <c r="Y453" i="1"/>
  <c r="Y452" i="1"/>
  <c r="Y451" i="1"/>
  <c r="Y450" i="1"/>
  <c r="Y448" i="1"/>
  <c r="Y445" i="1"/>
  <c r="Y444" i="1"/>
  <c r="Y440" i="1"/>
  <c r="Y439" i="1"/>
  <c r="Y438" i="1"/>
  <c r="Y437" i="1"/>
  <c r="Y436" i="1"/>
  <c r="Y435" i="1"/>
  <c r="Y424" i="1"/>
  <c r="Y416" i="1"/>
  <c r="Y397" i="1"/>
  <c r="AE43" i="10"/>
  <c r="Y381" i="1"/>
  <c r="Y375" i="1"/>
  <c r="Y362" i="1"/>
  <c r="Y350" i="1"/>
  <c r="AE36" i="10"/>
  <c r="Y334" i="1"/>
  <c r="Y332" i="1"/>
  <c r="Y331" i="1"/>
  <c r="Y330" i="1"/>
  <c r="Y328" i="1"/>
  <c r="Y321" i="1"/>
  <c r="Y319" i="1"/>
  <c r="Y311" i="1"/>
  <c r="Y310" i="1"/>
  <c r="Y307" i="1"/>
  <c r="Y305" i="1"/>
  <c r="Y295" i="1"/>
  <c r="Y288" i="1"/>
  <c r="Y281" i="1"/>
  <c r="Y270" i="1"/>
  <c r="Y264" i="1"/>
  <c r="Y256" i="1"/>
  <c r="Y251" i="1"/>
  <c r="Y242" i="1"/>
  <c r="Y241" i="1"/>
  <c r="Y232" i="1"/>
  <c r="Y231" i="1"/>
  <c r="Y230" i="1"/>
  <c r="AF27" i="10"/>
  <c r="Y226" i="1"/>
  <c r="Y225" i="1"/>
  <c r="Y223" i="1"/>
  <c r="Y222" i="1"/>
  <c r="Y220" i="1"/>
  <c r="Y217" i="1"/>
  <c r="Y214" i="1"/>
  <c r="Y210" i="1"/>
  <c r="Y202" i="1"/>
  <c r="Y190" i="1"/>
  <c r="Y177" i="1"/>
  <c r="Y176" i="1"/>
  <c r="Y174" i="1"/>
  <c r="Y169" i="1"/>
  <c r="Y167" i="1"/>
  <c r="Y156" i="1"/>
  <c r="Y154" i="1"/>
  <c r="Y152" i="1"/>
  <c r="Y149" i="1"/>
  <c r="Y147" i="1"/>
  <c r="AE20" i="10"/>
  <c r="Y141" i="1"/>
  <c r="Y139" i="1"/>
  <c r="Y138" i="1"/>
  <c r="Y137" i="1"/>
  <c r="AD18" i="10"/>
  <c r="Y125" i="1"/>
  <c r="Y122" i="1"/>
  <c r="Y121" i="1"/>
  <c r="Y118" i="1"/>
  <c r="Y117" i="1"/>
  <c r="Y116" i="1"/>
  <c r="Y115" i="1"/>
  <c r="Y111" i="1"/>
  <c r="Y110" i="1"/>
  <c r="Y108" i="1"/>
  <c r="Y107" i="1"/>
  <c r="Y105" i="1"/>
  <c r="Y100" i="1"/>
  <c r="Y95" i="1"/>
  <c r="Y94" i="1"/>
  <c r="Y93" i="1"/>
  <c r="Y92" i="1"/>
  <c r="AE14" i="10"/>
  <c r="Y80" i="1"/>
  <c r="Y76" i="1"/>
  <c r="Y67" i="1"/>
  <c r="Y61" i="1"/>
  <c r="Y60" i="1"/>
  <c r="Y55" i="1"/>
  <c r="AD11" i="10"/>
  <c r="Y31" i="1"/>
  <c r="Y13" i="1"/>
  <c r="Y160" i="1"/>
  <c r="Y38" i="1"/>
  <c r="Y33" i="1"/>
  <c r="AC29" i="10"/>
  <c r="H289" i="1"/>
  <c r="H269" i="1"/>
  <c r="H327" i="1"/>
  <c r="H336" i="1" s="1"/>
  <c r="W35" i="10" s="1"/>
  <c r="H263" i="1"/>
  <c r="L263" i="1" s="1"/>
  <c r="N263" i="1" s="1"/>
  <c r="H262" i="1"/>
  <c r="H313" i="1"/>
  <c r="H271" i="1"/>
  <c r="L271" i="1" s="1"/>
  <c r="N271" i="1" s="1"/>
  <c r="H267" i="1"/>
  <c r="M169" i="1"/>
  <c r="N169" i="1" s="1"/>
  <c r="M398" i="1"/>
  <c r="N398" i="1"/>
  <c r="L397" i="1"/>
  <c r="N397" i="1" s="1"/>
  <c r="H396" i="1"/>
  <c r="H395" i="1"/>
  <c r="M395" i="1" s="1"/>
  <c r="N395" i="1" s="1"/>
  <c r="M400" i="1"/>
  <c r="N400" i="1" s="1"/>
  <c r="H391" i="1"/>
  <c r="H394" i="1"/>
  <c r="M394" i="1" s="1"/>
  <c r="N394" i="1" s="1"/>
  <c r="H393" i="1"/>
  <c r="M393" i="1" s="1"/>
  <c r="N393" i="1" s="1"/>
  <c r="H399" i="1"/>
  <c r="M399" i="1" s="1"/>
  <c r="N399" i="1" s="1"/>
  <c r="L390" i="1"/>
  <c r="N390" i="1" s="1"/>
  <c r="N350" i="1"/>
  <c r="N307" i="1"/>
  <c r="N202" i="1"/>
  <c r="Z13" i="10"/>
  <c r="AD13" i="10"/>
  <c r="AE13" i="10"/>
  <c r="L71" i="1"/>
  <c r="AJ13" i="10" s="1"/>
  <c r="M71" i="1"/>
  <c r="AK13" i="10" s="1"/>
  <c r="K70" i="1"/>
  <c r="N70" i="1" s="1"/>
  <c r="H71" i="1"/>
  <c r="W13" i="10" s="1"/>
  <c r="L59" i="1"/>
  <c r="N59" i="1" s="1"/>
  <c r="I59" i="1"/>
  <c r="X12" i="10"/>
  <c r="X35" i="10"/>
  <c r="Y35" i="10"/>
  <c r="AD35" i="10"/>
  <c r="I336" i="1"/>
  <c r="AG35" i="10" s="1"/>
  <c r="J336" i="1"/>
  <c r="AH35" i="10" s="1"/>
  <c r="M336" i="1"/>
  <c r="AK35" i="10" s="1"/>
  <c r="L335" i="1"/>
  <c r="N335" i="1" s="1"/>
  <c r="L272" i="1"/>
  <c r="N272" i="1" s="1"/>
  <c r="Y32" i="10"/>
  <c r="AD32" i="10"/>
  <c r="I283" i="1"/>
  <c r="AG32" i="10" s="1"/>
  <c r="J283" i="1"/>
  <c r="AH32" i="10" s="1"/>
  <c r="M283" i="1"/>
  <c r="AK32" i="10" s="1"/>
  <c r="AD34" i="10"/>
  <c r="J325" i="1"/>
  <c r="AH34" i="10" s="1"/>
  <c r="M325" i="1"/>
  <c r="AK34" i="10" s="1"/>
  <c r="L324" i="1"/>
  <c r="N324" i="1" s="1"/>
  <c r="L323" i="1"/>
  <c r="N323" i="1" s="1"/>
  <c r="H205" i="1"/>
  <c r="Y205" i="1" s="1"/>
  <c r="J183" i="1"/>
  <c r="J185" i="1" s="1"/>
  <c r="AH23" i="10" s="1"/>
  <c r="L411" i="1"/>
  <c r="N411" i="1" s="1"/>
  <c r="L412" i="1"/>
  <c r="N412" i="1" s="1"/>
  <c r="L410" i="1"/>
  <c r="N410" i="1" s="1"/>
  <c r="Y412" i="1"/>
  <c r="K306" i="1"/>
  <c r="N306" i="1" s="1"/>
  <c r="J251" i="1"/>
  <c r="N251" i="1" s="1"/>
  <c r="M92" i="1"/>
  <c r="N92" i="1" s="1"/>
  <c r="J42" i="1"/>
  <c r="N42" i="1" s="1"/>
  <c r="Y47" i="10"/>
  <c r="AD44" i="10"/>
  <c r="F492" i="1"/>
  <c r="F493" i="1" s="1"/>
  <c r="F494" i="1" s="1"/>
  <c r="F495" i="1" s="1"/>
  <c r="F496" i="1" s="1"/>
  <c r="F457" i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48" i="1"/>
  <c r="F449" i="1" s="1"/>
  <c r="F450" i="1" s="1"/>
  <c r="F451" i="1" s="1"/>
  <c r="F452" i="1" s="1"/>
  <c r="F453" i="1" s="1"/>
  <c r="F454" i="1" s="1"/>
  <c r="F429" i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15" i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03" i="1"/>
  <c r="F404" i="1" s="1"/>
  <c r="F405" i="1" s="1"/>
  <c r="F406" i="1" s="1"/>
  <c r="F389" i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381" i="1"/>
  <c r="F382" i="1" s="1"/>
  <c r="F383" i="1" s="1"/>
  <c r="F384" i="1" s="1"/>
  <c r="F385" i="1" s="1"/>
  <c r="F386" i="1" s="1"/>
  <c r="F362" i="1"/>
  <c r="F363" i="1" s="1"/>
  <c r="F353" i="1"/>
  <c r="F354" i="1" s="1"/>
  <c r="F355" i="1" s="1"/>
  <c r="F356" i="1" s="1"/>
  <c r="F357" i="1" s="1"/>
  <c r="F358" i="1" s="1"/>
  <c r="F359" i="1" s="1"/>
  <c r="F344" i="1"/>
  <c r="F345" i="1" s="1"/>
  <c r="F346" i="1" s="1"/>
  <c r="F347" i="1" s="1"/>
  <c r="F348" i="1" s="1"/>
  <c r="F349" i="1" s="1"/>
  <c r="F350" i="1" s="1"/>
  <c r="F338" i="1"/>
  <c r="F339" i="1"/>
  <c r="F340" i="1" s="1"/>
  <c r="F327" i="1"/>
  <c r="F328" i="1" s="1"/>
  <c r="F329" i="1" s="1"/>
  <c r="F330" i="1" s="1"/>
  <c r="F331" i="1" s="1"/>
  <c r="F332" i="1" s="1"/>
  <c r="F333" i="1" s="1"/>
  <c r="F334" i="1" s="1"/>
  <c r="F335" i="1" s="1"/>
  <c r="F295" i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285" i="1"/>
  <c r="F286" i="1" s="1"/>
  <c r="F287" i="1" s="1"/>
  <c r="F288" i="1" s="1"/>
  <c r="F289" i="1" s="1"/>
  <c r="F290" i="1" s="1"/>
  <c r="F291" i="1" s="1"/>
  <c r="F292" i="1" s="1"/>
  <c r="F280" i="1"/>
  <c r="F281" i="1" s="1"/>
  <c r="F282" i="1" s="1"/>
  <c r="F250" i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36" i="1"/>
  <c r="F237" i="1" s="1"/>
  <c r="F238" i="1" s="1"/>
  <c r="F239" i="1" s="1"/>
  <c r="F240" i="1" s="1"/>
  <c r="F241" i="1" s="1"/>
  <c r="F242" i="1" s="1"/>
  <c r="F243" i="1" s="1"/>
  <c r="F205" i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197" i="1"/>
  <c r="F198" i="1" s="1"/>
  <c r="F199" i="1" s="1"/>
  <c r="F200" i="1" s="1"/>
  <c r="F201" i="1" s="1"/>
  <c r="F202" i="1" s="1"/>
  <c r="F187" i="1"/>
  <c r="F188" i="1" s="1"/>
  <c r="F189" i="1" s="1"/>
  <c r="F190" i="1" s="1"/>
  <c r="F191" i="1" s="1"/>
  <c r="F192" i="1" s="1"/>
  <c r="F160" i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52" i="1"/>
  <c r="F153" i="1" s="1"/>
  <c r="F154" i="1" s="1"/>
  <c r="F155" i="1" s="1"/>
  <c r="F156" i="1" s="1"/>
  <c r="F135" i="1"/>
  <c r="F136" i="1" s="1"/>
  <c r="F137" i="1" s="1"/>
  <c r="F138" i="1" s="1"/>
  <c r="F139" i="1" s="1"/>
  <c r="F140" i="1" s="1"/>
  <c r="F141" i="1" s="1"/>
  <c r="F115" i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99" i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L420" i="1"/>
  <c r="N420" i="1" s="1"/>
  <c r="L406" i="1"/>
  <c r="N406" i="1" s="1"/>
  <c r="L386" i="1"/>
  <c r="N386" i="1" s="1"/>
  <c r="K345" i="1"/>
  <c r="N345" i="1" s="1"/>
  <c r="K333" i="1"/>
  <c r="N333" i="1" s="1"/>
  <c r="K329" i="1"/>
  <c r="N329" i="1" s="1"/>
  <c r="K328" i="1"/>
  <c r="N328" i="1" s="1"/>
  <c r="K310" i="1"/>
  <c r="N310" i="1" s="1"/>
  <c r="K309" i="1"/>
  <c r="N309" i="1" s="1"/>
  <c r="K301" i="1"/>
  <c r="N301" i="1" s="1"/>
  <c r="K296" i="1"/>
  <c r="N296" i="1" s="1"/>
  <c r="J261" i="1"/>
  <c r="N261" i="1" s="1"/>
  <c r="L213" i="1"/>
  <c r="N213" i="1" s="1"/>
  <c r="M166" i="1"/>
  <c r="N166" i="1" s="1"/>
  <c r="J128" i="1"/>
  <c r="M112" i="1"/>
  <c r="N112" i="1" s="1"/>
  <c r="K69" i="1"/>
  <c r="N69" i="1" s="1"/>
  <c r="K46" i="1"/>
  <c r="N46" i="1" s="1"/>
  <c r="Y22" i="10"/>
  <c r="X53" i="10"/>
  <c r="Y53" i="10"/>
  <c r="X51" i="10"/>
  <c r="Z50" i="10"/>
  <c r="AD50" i="10"/>
  <c r="AE50" i="10"/>
  <c r="AF50" i="10"/>
  <c r="Z49" i="10"/>
  <c r="AE49" i="10"/>
  <c r="Y45" i="10"/>
  <c r="AA45" i="10"/>
  <c r="AF45" i="10"/>
  <c r="X43" i="10"/>
  <c r="Y43" i="10"/>
  <c r="AD43" i="10"/>
  <c r="Y41" i="10"/>
  <c r="AA41" i="10"/>
  <c r="AD41" i="10"/>
  <c r="AF41" i="10"/>
  <c r="Y39" i="10"/>
  <c r="AA39" i="10"/>
  <c r="AD39" i="10"/>
  <c r="AF39" i="10"/>
  <c r="Y38" i="10"/>
  <c r="AD38" i="10"/>
  <c r="I360" i="1"/>
  <c r="AG38" i="10" s="1"/>
  <c r="J360" i="1"/>
  <c r="AH38" i="10" s="1"/>
  <c r="AD37" i="10"/>
  <c r="Y37" i="10"/>
  <c r="X36" i="10"/>
  <c r="Y36" i="10"/>
  <c r="AD36" i="10"/>
  <c r="Y33" i="10"/>
  <c r="AA33" i="10"/>
  <c r="AD33" i="10"/>
  <c r="AF33" i="10"/>
  <c r="Y31" i="10"/>
  <c r="Z31" i="10"/>
  <c r="AD31" i="10"/>
  <c r="AE31" i="10"/>
  <c r="X29" i="10"/>
  <c r="Y29" i="10"/>
  <c r="AA29" i="10"/>
  <c r="AD29" i="10"/>
  <c r="AF29" i="10"/>
  <c r="I248" i="1"/>
  <c r="AG29" i="10" s="1"/>
  <c r="X28" i="10"/>
  <c r="Y28" i="10"/>
  <c r="Y27" i="10"/>
  <c r="AD27" i="10"/>
  <c r="X26" i="10"/>
  <c r="AD26" i="10"/>
  <c r="Y26" i="10"/>
  <c r="X24" i="10"/>
  <c r="Y24" i="10"/>
  <c r="AD24" i="10"/>
  <c r="Z24" i="10"/>
  <c r="AD23" i="10"/>
  <c r="X22" i="10"/>
  <c r="AA22" i="10"/>
  <c r="AF22" i="10"/>
  <c r="AA21" i="10"/>
  <c r="AF21" i="10"/>
  <c r="Y21" i="10"/>
  <c r="AA20" i="10"/>
  <c r="AF20" i="10"/>
  <c r="X19" i="10"/>
  <c r="AA19" i="10"/>
  <c r="AF19" i="10"/>
  <c r="Y19" i="10"/>
  <c r="X17" i="10"/>
  <c r="Y17" i="10"/>
  <c r="AD17" i="10"/>
  <c r="X16" i="10"/>
  <c r="Y16" i="10"/>
  <c r="AD16" i="10"/>
  <c r="I97" i="1"/>
  <c r="AG16" i="10" s="1"/>
  <c r="J97" i="1"/>
  <c r="AH16" i="10" s="1"/>
  <c r="Y14" i="10"/>
  <c r="L56" i="1"/>
  <c r="Y11" i="10"/>
  <c r="Y10" i="10"/>
  <c r="AD10" i="10"/>
  <c r="I28" i="1"/>
  <c r="AG10" i="10" s="1"/>
  <c r="Y9" i="11"/>
  <c r="Y491" i="1"/>
  <c r="Y490" i="1"/>
  <c r="Y456" i="1"/>
  <c r="Y454" i="1"/>
  <c r="Y447" i="1"/>
  <c r="Y428" i="1"/>
  <c r="Y427" i="1"/>
  <c r="Y423" i="1"/>
  <c r="Y414" i="1"/>
  <c r="Y409" i="1"/>
  <c r="Y402" i="1"/>
  <c r="Y388" i="1"/>
  <c r="Y380" i="1"/>
  <c r="Y379" i="1"/>
  <c r="Y371" i="1"/>
  <c r="Y365" i="1"/>
  <c r="Y361" i="1"/>
  <c r="Y352" i="1"/>
  <c r="Y343" i="1"/>
  <c r="Y338" i="1"/>
  <c r="Y337" i="1"/>
  <c r="Y326" i="1"/>
  <c r="Y294" i="1"/>
  <c r="Y284" i="1"/>
  <c r="Y279" i="1"/>
  <c r="Y275" i="1"/>
  <c r="Y249" i="1"/>
  <c r="Y246" i="1"/>
  <c r="Y245" i="1"/>
  <c r="Y235" i="1"/>
  <c r="Y204" i="1"/>
  <c r="Y196" i="1"/>
  <c r="Y195" i="1"/>
  <c r="Y186" i="1"/>
  <c r="Y159" i="1"/>
  <c r="Y151" i="1"/>
  <c r="Y146" i="1"/>
  <c r="Y143" i="1"/>
  <c r="Y134" i="1"/>
  <c r="Y114" i="1"/>
  <c r="Y98" i="1"/>
  <c r="Y91" i="1"/>
  <c r="Y90" i="1"/>
  <c r="Y89" i="1"/>
  <c r="Y72" i="1"/>
  <c r="Y63" i="1"/>
  <c r="Y58" i="1"/>
  <c r="Y29" i="1"/>
  <c r="Y24" i="1"/>
  <c r="Y16" i="1"/>
  <c r="Y15" i="1"/>
  <c r="X20" i="10"/>
  <c r="L10" i="1"/>
  <c r="N10" i="1" s="1"/>
  <c r="I202" i="1"/>
  <c r="I203" i="1" s="1"/>
  <c r="AG26" i="10" s="1"/>
  <c r="L201" i="1"/>
  <c r="L141" i="1"/>
  <c r="N141" i="1" s="1"/>
  <c r="L405" i="1"/>
  <c r="N405" i="1" s="1"/>
  <c r="L404" i="1"/>
  <c r="N404" i="1" s="1"/>
  <c r="L403" i="1"/>
  <c r="M419" i="1"/>
  <c r="N419" i="1" s="1"/>
  <c r="J417" i="1"/>
  <c r="J426" i="1" s="1"/>
  <c r="AH15" i="11" s="1"/>
  <c r="I416" i="1"/>
  <c r="I426" i="1" s="1"/>
  <c r="AG15" i="11" s="1"/>
  <c r="N416" i="1"/>
  <c r="L424" i="1"/>
  <c r="N424" i="1" s="1"/>
  <c r="L423" i="1"/>
  <c r="N423" i="1" s="1"/>
  <c r="I177" i="1"/>
  <c r="M184" i="1"/>
  <c r="N184" i="1" s="1"/>
  <c r="L181" i="1"/>
  <c r="N181" i="1" s="1"/>
  <c r="L180" i="1"/>
  <c r="N180" i="1" s="1"/>
  <c r="I176" i="1"/>
  <c r="M175" i="1"/>
  <c r="L175" i="1"/>
  <c r="L172" i="1"/>
  <c r="N172" i="1" s="1"/>
  <c r="I174" i="1"/>
  <c r="M173" i="1"/>
  <c r="N173" i="1" s="1"/>
  <c r="L171" i="1"/>
  <c r="N171" i="1" s="1"/>
  <c r="M165" i="1"/>
  <c r="L165" i="1"/>
  <c r="M170" i="1"/>
  <c r="L170" i="1"/>
  <c r="L168" i="1"/>
  <c r="N168" i="1" s="1"/>
  <c r="L167" i="1"/>
  <c r="N167" i="1" s="1"/>
  <c r="L164" i="1"/>
  <c r="N164" i="1" s="1"/>
  <c r="L163" i="1"/>
  <c r="N163" i="1" s="1"/>
  <c r="L162" i="1"/>
  <c r="N162" i="1" s="1"/>
  <c r="L161" i="1"/>
  <c r="N161" i="1" s="1"/>
  <c r="M160" i="1"/>
  <c r="L160" i="1"/>
  <c r="I445" i="1"/>
  <c r="J445" i="1" s="1"/>
  <c r="N445" i="1" s="1"/>
  <c r="M415" i="1"/>
  <c r="L415" i="1"/>
  <c r="M418" i="1"/>
  <c r="N418" i="1" s="1"/>
  <c r="H9" i="1"/>
  <c r="H14" i="1" s="1"/>
  <c r="M13" i="1"/>
  <c r="N13" i="1" s="1"/>
  <c r="I441" i="1"/>
  <c r="I444" i="1"/>
  <c r="J444" i="1" s="1"/>
  <c r="N444" i="1" s="1"/>
  <c r="I435" i="1"/>
  <c r="I433" i="1"/>
  <c r="J433" i="1" s="1"/>
  <c r="N433" i="1" s="1"/>
  <c r="I442" i="1"/>
  <c r="J442" i="1" s="1"/>
  <c r="N442" i="1" s="1"/>
  <c r="I443" i="1"/>
  <c r="J443" i="1" s="1"/>
  <c r="N443" i="1" s="1"/>
  <c r="I440" i="1"/>
  <c r="I439" i="1"/>
  <c r="I438" i="1"/>
  <c r="I437" i="1"/>
  <c r="I436" i="1"/>
  <c r="J436" i="1" s="1"/>
  <c r="N436" i="1" s="1"/>
  <c r="I434" i="1"/>
  <c r="J434" i="1" s="1"/>
  <c r="N434" i="1" s="1"/>
  <c r="I432" i="1"/>
  <c r="J432" i="1" s="1"/>
  <c r="N432" i="1" s="1"/>
  <c r="I431" i="1"/>
  <c r="J431" i="1" s="1"/>
  <c r="N431" i="1" s="1"/>
  <c r="I430" i="1"/>
  <c r="J430" i="1" s="1"/>
  <c r="N430" i="1" s="1"/>
  <c r="I429" i="1"/>
  <c r="J429" i="1" s="1"/>
  <c r="N429" i="1" s="1"/>
  <c r="J496" i="1"/>
  <c r="L494" i="1"/>
  <c r="N494" i="1" s="1"/>
  <c r="L493" i="1"/>
  <c r="N493" i="1" s="1"/>
  <c r="I368" i="1"/>
  <c r="J368" i="1" s="1"/>
  <c r="N368" i="1" s="1"/>
  <c r="I367" i="1"/>
  <c r="J367" i="1" s="1"/>
  <c r="N367" i="1" s="1"/>
  <c r="I366" i="1"/>
  <c r="I307" i="1"/>
  <c r="H244" i="1"/>
  <c r="W28" i="10" s="1"/>
  <c r="J244" i="1"/>
  <c r="AH28" i="10" s="1"/>
  <c r="K244" i="1"/>
  <c r="AI28" i="10" s="1"/>
  <c r="L243" i="1"/>
  <c r="N243" i="1" s="1"/>
  <c r="L242" i="1"/>
  <c r="N242" i="1" s="1"/>
  <c r="N448" i="1"/>
  <c r="N449" i="1"/>
  <c r="N451" i="1"/>
  <c r="N452" i="1"/>
  <c r="N453" i="1"/>
  <c r="N454" i="1"/>
  <c r="L485" i="1"/>
  <c r="N485" i="1" s="1"/>
  <c r="M484" i="1"/>
  <c r="N484" i="1" s="1"/>
  <c r="H488" i="1"/>
  <c r="W51" i="10" s="1"/>
  <c r="J488" i="1"/>
  <c r="AH51" i="10" s="1"/>
  <c r="K488" i="1"/>
  <c r="AI51" i="10" s="1"/>
  <c r="N459" i="1"/>
  <c r="N460" i="1"/>
  <c r="N462" i="1"/>
  <c r="N463" i="1"/>
  <c r="N464" i="1"/>
  <c r="N465" i="1"/>
  <c r="N473" i="1"/>
  <c r="N474" i="1"/>
  <c r="N476" i="1"/>
  <c r="N477" i="1"/>
  <c r="N480" i="1"/>
  <c r="N483" i="1"/>
  <c r="L487" i="1"/>
  <c r="N487" i="1" s="1"/>
  <c r="L486" i="1"/>
  <c r="N486" i="1" s="1"/>
  <c r="I483" i="1"/>
  <c r="M482" i="1"/>
  <c r="N482" i="1" s="1"/>
  <c r="M481" i="1"/>
  <c r="N481" i="1" s="1"/>
  <c r="I480" i="1"/>
  <c r="M479" i="1"/>
  <c r="N479" i="1" s="1"/>
  <c r="M478" i="1"/>
  <c r="N478" i="1" s="1"/>
  <c r="I477" i="1"/>
  <c r="I476" i="1"/>
  <c r="M475" i="1"/>
  <c r="N475" i="1" s="1"/>
  <c r="I474" i="1"/>
  <c r="I473" i="1"/>
  <c r="M472" i="1"/>
  <c r="N472" i="1" s="1"/>
  <c r="M471" i="1"/>
  <c r="N471" i="1" s="1"/>
  <c r="M470" i="1"/>
  <c r="N470" i="1" s="1"/>
  <c r="M469" i="1"/>
  <c r="N469" i="1" s="1"/>
  <c r="M468" i="1"/>
  <c r="N468" i="1" s="1"/>
  <c r="M467" i="1"/>
  <c r="N467" i="1" s="1"/>
  <c r="M466" i="1"/>
  <c r="I465" i="1"/>
  <c r="I464" i="1"/>
  <c r="I463" i="1"/>
  <c r="I462" i="1"/>
  <c r="M461" i="1"/>
  <c r="N461" i="1" s="1"/>
  <c r="I461" i="1"/>
  <c r="I460" i="1"/>
  <c r="I459" i="1"/>
  <c r="M458" i="1"/>
  <c r="N458" i="1" s="1"/>
  <c r="M457" i="1"/>
  <c r="N457" i="1" s="1"/>
  <c r="J86" i="1"/>
  <c r="N86" i="1" s="1"/>
  <c r="I85" i="1"/>
  <c r="I87" i="1" s="1"/>
  <c r="AG14" i="10" s="1"/>
  <c r="M82" i="1"/>
  <c r="L84" i="1"/>
  <c r="N84" i="1" s="1"/>
  <c r="M83" i="1"/>
  <c r="N83" i="1" s="1"/>
  <c r="M78" i="1"/>
  <c r="N78" i="1" s="1"/>
  <c r="M81" i="1"/>
  <c r="N81" i="1" s="1"/>
  <c r="M80" i="1"/>
  <c r="N80" i="1" s="1"/>
  <c r="M79" i="1"/>
  <c r="N79" i="1" s="1"/>
  <c r="M77" i="1"/>
  <c r="N77" i="1" s="1"/>
  <c r="M76" i="1"/>
  <c r="N76" i="1" s="1"/>
  <c r="M75" i="1"/>
  <c r="N75" i="1" s="1"/>
  <c r="J74" i="1"/>
  <c r="N74" i="1"/>
  <c r="M73" i="1"/>
  <c r="N73" i="1" s="1"/>
  <c r="F73" i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K68" i="1"/>
  <c r="N68" i="1" s="1"/>
  <c r="J67" i="1"/>
  <c r="N67" i="1" s="1"/>
  <c r="K66" i="1"/>
  <c r="N66" i="1" s="1"/>
  <c r="K64" i="1"/>
  <c r="N64" i="1" s="1"/>
  <c r="L61" i="1"/>
  <c r="I60" i="1"/>
  <c r="J60" i="1" s="1"/>
  <c r="H57" i="1"/>
  <c r="W11" i="10" s="1"/>
  <c r="M57" i="1"/>
  <c r="AK11" i="10" s="1"/>
  <c r="K55" i="1"/>
  <c r="N55" i="1" s="1"/>
  <c r="K54" i="1"/>
  <c r="N54" i="1" s="1"/>
  <c r="J53" i="1"/>
  <c r="N52" i="1"/>
  <c r="I52" i="1"/>
  <c r="I57" i="1" s="1"/>
  <c r="AG11" i="10" s="1"/>
  <c r="K51" i="1"/>
  <c r="N51" i="1" s="1"/>
  <c r="K50" i="1"/>
  <c r="N50" i="1"/>
  <c r="K49" i="1"/>
  <c r="N49" i="1" s="1"/>
  <c r="J48" i="1"/>
  <c r="N48" i="1" s="1"/>
  <c r="J47" i="1"/>
  <c r="N47" i="1" s="1"/>
  <c r="K41" i="1"/>
  <c r="N41" i="1" s="1"/>
  <c r="K40" i="1"/>
  <c r="K39" i="1"/>
  <c r="N39" i="1" s="1"/>
  <c r="K38" i="1"/>
  <c r="N38" i="1" s="1"/>
  <c r="K37" i="1"/>
  <c r="N37" i="1" s="1"/>
  <c r="K36" i="1"/>
  <c r="N36" i="1" s="1"/>
  <c r="K35" i="1"/>
  <c r="N35" i="1" s="1"/>
  <c r="K34" i="1"/>
  <c r="N34" i="1" s="1"/>
  <c r="K33" i="1"/>
  <c r="N33" i="1" s="1"/>
  <c r="K32" i="1"/>
  <c r="N32" i="1" s="1"/>
  <c r="J31" i="1"/>
  <c r="N31" i="1" s="1"/>
  <c r="K30" i="1"/>
  <c r="N30" i="1" s="1"/>
  <c r="J27" i="1"/>
  <c r="N27" i="1" s="1"/>
  <c r="K21" i="1"/>
  <c r="N21" i="1" s="1"/>
  <c r="M19" i="1"/>
  <c r="J19" i="1"/>
  <c r="J23" i="1" s="1"/>
  <c r="AH9" i="10" s="1"/>
  <c r="L20" i="1"/>
  <c r="N20" i="1" s="1"/>
  <c r="M18" i="1"/>
  <c r="N18" i="1" s="1"/>
  <c r="L17" i="1"/>
  <c r="N17" i="1" s="1"/>
  <c r="M188" i="1"/>
  <c r="N188" i="1" s="1"/>
  <c r="L192" i="1"/>
  <c r="N192" i="1" s="1"/>
  <c r="M191" i="1"/>
  <c r="L191" i="1"/>
  <c r="M189" i="1"/>
  <c r="M187" i="1"/>
  <c r="M101" i="1"/>
  <c r="N101" i="1" s="1"/>
  <c r="I454" i="1"/>
  <c r="I453" i="1"/>
  <c r="I449" i="1"/>
  <c r="I452" i="1"/>
  <c r="I448" i="1"/>
  <c r="I451" i="1"/>
  <c r="M450" i="1"/>
  <c r="M455" i="1" s="1"/>
  <c r="L156" i="1"/>
  <c r="N156" i="1" s="1"/>
  <c r="L155" i="1"/>
  <c r="N155" i="1" s="1"/>
  <c r="L154" i="1"/>
  <c r="N154" i="1" s="1"/>
  <c r="L153" i="1"/>
  <c r="I152" i="1"/>
  <c r="I157" i="1" s="1"/>
  <c r="AG22" i="10" s="1"/>
  <c r="N147" i="1"/>
  <c r="L149" i="1"/>
  <c r="L148" i="1"/>
  <c r="N148" i="1" s="1"/>
  <c r="I148" i="1"/>
  <c r="I147" i="1"/>
  <c r="I144" i="1"/>
  <c r="L144" i="1" s="1"/>
  <c r="L140" i="1"/>
  <c r="N140" i="1" s="1"/>
  <c r="L139" i="1"/>
  <c r="N139" i="1" s="1"/>
  <c r="L138" i="1"/>
  <c r="N138" i="1" s="1"/>
  <c r="I137" i="1"/>
  <c r="I142" i="1" s="1"/>
  <c r="AG19" i="10" s="1"/>
  <c r="L136" i="1"/>
  <c r="N136" i="1" s="1"/>
  <c r="L135" i="1"/>
  <c r="N116" i="1"/>
  <c r="N117" i="1"/>
  <c r="N130" i="1"/>
  <c r="M132" i="1"/>
  <c r="J132" i="1"/>
  <c r="I130" i="1"/>
  <c r="M127" i="1"/>
  <c r="L126" i="1"/>
  <c r="N126" i="1" s="1"/>
  <c r="L124" i="1"/>
  <c r="M123" i="1"/>
  <c r="N123" i="1" s="1"/>
  <c r="L122" i="1"/>
  <c r="N122" i="1" s="1"/>
  <c r="M121" i="1"/>
  <c r="N121" i="1" s="1"/>
  <c r="L120" i="1"/>
  <c r="N120" i="1" s="1"/>
  <c r="I116" i="1"/>
  <c r="I117" i="1"/>
  <c r="M115" i="1"/>
  <c r="N115" i="1" s="1"/>
  <c r="N100" i="1"/>
  <c r="M111" i="1"/>
  <c r="N111" i="1" s="1"/>
  <c r="M110" i="1"/>
  <c r="N110" i="1" s="1"/>
  <c r="M109" i="1"/>
  <c r="N109" i="1" s="1"/>
  <c r="L108" i="1"/>
  <c r="N108" i="1" s="1"/>
  <c r="M107" i="1"/>
  <c r="N107" i="1" s="1"/>
  <c r="M106" i="1"/>
  <c r="N106" i="1" s="1"/>
  <c r="M105" i="1"/>
  <c r="N105" i="1" s="1"/>
  <c r="M104" i="1"/>
  <c r="N104" i="1" s="1"/>
  <c r="L103" i="1"/>
  <c r="L102" i="1"/>
  <c r="N102" i="1" s="1"/>
  <c r="M99" i="1"/>
  <c r="N99" i="1" s="1"/>
  <c r="L96" i="1"/>
  <c r="N96" i="1" s="1"/>
  <c r="M95" i="1"/>
  <c r="N95" i="1" s="1"/>
  <c r="M94" i="1"/>
  <c r="N94" i="1" s="1"/>
  <c r="L93" i="1"/>
  <c r="N93" i="1" s="1"/>
  <c r="H203" i="1"/>
  <c r="W26" i="10" s="1"/>
  <c r="H97" i="1"/>
  <c r="W16" i="10" s="1"/>
  <c r="K97" i="1"/>
  <c r="AI16" i="10" s="1"/>
  <c r="O97" i="1"/>
  <c r="P97" i="1"/>
  <c r="Q97" i="1"/>
  <c r="R97" i="1"/>
  <c r="S97" i="1"/>
  <c r="T97" i="1"/>
  <c r="U97" i="1"/>
  <c r="M190" i="1"/>
  <c r="L190" i="1"/>
  <c r="N190" i="1" s="1"/>
  <c r="L376" i="1"/>
  <c r="N376" i="1" s="1"/>
  <c r="L375" i="1"/>
  <c r="N375" i="1" s="1"/>
  <c r="L374" i="1"/>
  <c r="L373" i="1"/>
  <c r="N373" i="1" s="1"/>
  <c r="L372" i="1"/>
  <c r="N372" i="1" s="1"/>
  <c r="L363" i="1"/>
  <c r="N363" i="1" s="1"/>
  <c r="L362" i="1"/>
  <c r="N362" i="1" s="1"/>
  <c r="K360" i="1"/>
  <c r="AI38" i="10" s="1"/>
  <c r="L359" i="1"/>
  <c r="N359" i="1" s="1"/>
  <c r="L358" i="1"/>
  <c r="N358" i="1" s="1"/>
  <c r="L357" i="1"/>
  <c r="N357" i="1" s="1"/>
  <c r="L356" i="1"/>
  <c r="N356" i="1" s="1"/>
  <c r="M355" i="1"/>
  <c r="N355" i="1" s="1"/>
  <c r="M354" i="1"/>
  <c r="N354" i="1" s="1"/>
  <c r="L353" i="1"/>
  <c r="L349" i="1"/>
  <c r="N349" i="1" s="1"/>
  <c r="L348" i="1"/>
  <c r="N348" i="1" s="1"/>
  <c r="I350" i="1"/>
  <c r="I351" i="1" s="1"/>
  <c r="AG37" i="10" s="1"/>
  <c r="M347" i="1"/>
  <c r="M351" i="1" s="1"/>
  <c r="AK37" i="10" s="1"/>
  <c r="L347" i="1"/>
  <c r="L346" i="1"/>
  <c r="N346" i="1" s="1"/>
  <c r="L344" i="1"/>
  <c r="N344" i="1" s="1"/>
  <c r="I341" i="1"/>
  <c r="AG36" i="10" s="1"/>
  <c r="J341" i="1"/>
  <c r="AH36" i="10" s="1"/>
  <c r="K341" i="1"/>
  <c r="H341" i="1"/>
  <c r="W36" i="10" s="1"/>
  <c r="L340" i="1"/>
  <c r="N340" i="1" s="1"/>
  <c r="J248" i="1"/>
  <c r="AH29" i="10" s="1"/>
  <c r="K248" i="1"/>
  <c r="AI29" i="10" s="1"/>
  <c r="M248" i="1"/>
  <c r="AK29" i="10" s="1"/>
  <c r="M339" i="1"/>
  <c r="N339" i="1" s="1"/>
  <c r="O341" i="1"/>
  <c r="P341" i="1"/>
  <c r="Q341" i="1"/>
  <c r="R341" i="1"/>
  <c r="S341" i="1"/>
  <c r="T341" i="1"/>
  <c r="U341" i="1"/>
  <c r="M338" i="1"/>
  <c r="N338" i="1" s="1"/>
  <c r="O336" i="1"/>
  <c r="P336" i="1"/>
  <c r="Q336" i="1"/>
  <c r="R336" i="1"/>
  <c r="S336" i="1"/>
  <c r="T336" i="1"/>
  <c r="U336" i="1"/>
  <c r="K334" i="1"/>
  <c r="N334" i="1" s="1"/>
  <c r="L332" i="1"/>
  <c r="N332" i="1" s="1"/>
  <c r="L331" i="1"/>
  <c r="N331" i="1" s="1"/>
  <c r="K330" i="1"/>
  <c r="N330" i="1" s="1"/>
  <c r="L317" i="1"/>
  <c r="N317" i="1" s="1"/>
  <c r="O325" i="1"/>
  <c r="P325" i="1"/>
  <c r="Q325" i="1"/>
  <c r="R325" i="1"/>
  <c r="S325" i="1"/>
  <c r="T325" i="1"/>
  <c r="U325" i="1"/>
  <c r="L320" i="1"/>
  <c r="N320" i="1" s="1"/>
  <c r="L321" i="1"/>
  <c r="N321" i="1" s="1"/>
  <c r="L319" i="1"/>
  <c r="N319" i="1" s="1"/>
  <c r="L318" i="1"/>
  <c r="N318" i="1" s="1"/>
  <c r="L315" i="1"/>
  <c r="N315" i="1" s="1"/>
  <c r="L314" i="1"/>
  <c r="N314" i="1" s="1"/>
  <c r="L312" i="1"/>
  <c r="N312" i="1" s="1"/>
  <c r="K311" i="1"/>
  <c r="N311" i="1" s="1"/>
  <c r="L308" i="1"/>
  <c r="K308" i="1"/>
  <c r="L305" i="1"/>
  <c r="N305" i="1" s="1"/>
  <c r="L304" i="1"/>
  <c r="N304" i="1" s="1"/>
  <c r="L303" i="1"/>
  <c r="N303" i="1" s="1"/>
  <c r="L302" i="1"/>
  <c r="N302" i="1" s="1"/>
  <c r="L300" i="1"/>
  <c r="N300" i="1" s="1"/>
  <c r="L299" i="1"/>
  <c r="N299" i="1" s="1"/>
  <c r="L298" i="1"/>
  <c r="N298" i="1" s="1"/>
  <c r="L295" i="1"/>
  <c r="N295" i="1" s="1"/>
  <c r="L292" i="1"/>
  <c r="N292" i="1" s="1"/>
  <c r="L291" i="1"/>
  <c r="N291" i="1" s="1"/>
  <c r="L286" i="1"/>
  <c r="N286" i="1" s="1"/>
  <c r="L287" i="1"/>
  <c r="N287" i="1" s="1"/>
  <c r="L288" i="1"/>
  <c r="N288" i="1" s="1"/>
  <c r="L285" i="1"/>
  <c r="L281" i="1"/>
  <c r="J277" i="1"/>
  <c r="J278" i="1" s="1"/>
  <c r="AH31" i="10" s="1"/>
  <c r="K276" i="1"/>
  <c r="N276" i="1"/>
  <c r="H278" i="1"/>
  <c r="W31" i="10" s="1"/>
  <c r="I278" i="1"/>
  <c r="AG31" i="10" s="1"/>
  <c r="L278" i="1"/>
  <c r="AJ31" i="10" s="1"/>
  <c r="M278" i="1"/>
  <c r="AK31" i="10" s="1"/>
  <c r="O274" i="1"/>
  <c r="P274" i="1"/>
  <c r="Q274" i="1"/>
  <c r="R274" i="1"/>
  <c r="S274" i="1"/>
  <c r="T274" i="1"/>
  <c r="U274" i="1"/>
  <c r="F276" i="1"/>
  <c r="F277" i="1" s="1"/>
  <c r="L270" i="1"/>
  <c r="N270" i="1" s="1"/>
  <c r="J266" i="1"/>
  <c r="N266" i="1" s="1"/>
  <c r="L265" i="1"/>
  <c r="N265" i="1" s="1"/>
  <c r="L264" i="1"/>
  <c r="N264" i="1" s="1"/>
  <c r="L260" i="1"/>
  <c r="N260" i="1" s="1"/>
  <c r="K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K253" i="1"/>
  <c r="N253" i="1" s="1"/>
  <c r="M241" i="1"/>
  <c r="N241" i="1" s="1"/>
  <c r="L240" i="1"/>
  <c r="N240" i="1" s="1"/>
  <c r="L238" i="1"/>
  <c r="N238" i="1" s="1"/>
  <c r="I238" i="1"/>
  <c r="L237" i="1"/>
  <c r="L236" i="1"/>
  <c r="N236" i="1" s="1"/>
  <c r="I234" i="1"/>
  <c r="AG27" i="10" s="1"/>
  <c r="J234" i="1"/>
  <c r="AH27" i="10" s="1"/>
  <c r="K234" i="1"/>
  <c r="AI27" i="10" s="1"/>
  <c r="O234" i="1"/>
  <c r="P234" i="1"/>
  <c r="Q234" i="1"/>
  <c r="R234" i="1"/>
  <c r="S234" i="1"/>
  <c r="U234" i="1"/>
  <c r="L233" i="1"/>
  <c r="N233" i="1" s="1"/>
  <c r="L232" i="1"/>
  <c r="N232" i="1" s="1"/>
  <c r="L231" i="1"/>
  <c r="N231" i="1" s="1"/>
  <c r="L228" i="1"/>
  <c r="N228" i="1" s="1"/>
  <c r="L230" i="1"/>
  <c r="N230" i="1" s="1"/>
  <c r="L229" i="1"/>
  <c r="N229" i="1" s="1"/>
  <c r="M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2" i="1"/>
  <c r="N212" i="1" s="1"/>
  <c r="L211" i="1"/>
  <c r="N211" i="1" s="1"/>
  <c r="L210" i="1"/>
  <c r="N210" i="1" s="1"/>
  <c r="L209" i="1"/>
  <c r="N209" i="1"/>
  <c r="L207" i="1"/>
  <c r="N207" i="1" s="1"/>
  <c r="L208" i="1"/>
  <c r="N208" i="1" s="1"/>
  <c r="L206" i="1"/>
  <c r="K200" i="1"/>
  <c r="N200" i="1" s="1"/>
  <c r="L199" i="1"/>
  <c r="N199" i="1" s="1"/>
  <c r="J198" i="1"/>
  <c r="N198" i="1" s="1"/>
  <c r="M197" i="1"/>
  <c r="M384" i="1"/>
  <c r="N384" i="1" s="1"/>
  <c r="M382" i="1"/>
  <c r="N382" i="1" s="1"/>
  <c r="H385" i="1"/>
  <c r="M383" i="1"/>
  <c r="N383" i="1" s="1"/>
  <c r="M381" i="1"/>
  <c r="H182" i="1"/>
  <c r="M182" i="1" s="1"/>
  <c r="N182" i="1" s="1"/>
  <c r="H11" i="1"/>
  <c r="M11" i="1" s="1"/>
  <c r="N11" i="1" s="1"/>
  <c r="I497" i="1"/>
  <c r="I498" i="1" s="1"/>
  <c r="AG17" i="11" s="1"/>
  <c r="K497" i="1"/>
  <c r="K498" i="1" s="1"/>
  <c r="M497" i="1"/>
  <c r="M498" i="1" s="1"/>
  <c r="H455" i="1"/>
  <c r="W50" i="10" s="1"/>
  <c r="J455" i="1"/>
  <c r="AH50" i="10" s="1"/>
  <c r="K455" i="1"/>
  <c r="L455" i="1"/>
  <c r="AJ50" i="10" s="1"/>
  <c r="H446" i="1"/>
  <c r="W49" i="10" s="1"/>
  <c r="K446" i="1"/>
  <c r="L446" i="1"/>
  <c r="AJ49" i="10" s="1"/>
  <c r="M446" i="1"/>
  <c r="AK49" i="10" s="1"/>
  <c r="H413" i="1"/>
  <c r="W14" i="11" s="1"/>
  <c r="I413" i="1"/>
  <c r="AG14" i="11" s="1"/>
  <c r="J413" i="1"/>
  <c r="AH14" i="11" s="1"/>
  <c r="K413" i="1"/>
  <c r="AI47" i="10" s="1"/>
  <c r="M413" i="1"/>
  <c r="AK14" i="11" s="1"/>
  <c r="H407" i="1"/>
  <c r="W45" i="10" s="1"/>
  <c r="I407" i="1"/>
  <c r="AG45" i="10" s="1"/>
  <c r="J407" i="1"/>
  <c r="AH45" i="10" s="1"/>
  <c r="K407" i="1"/>
  <c r="AI45" i="10" s="1"/>
  <c r="M407" i="1"/>
  <c r="AK45" i="10" s="1"/>
  <c r="I401" i="1"/>
  <c r="AG44" i="10" s="1"/>
  <c r="J401" i="1"/>
  <c r="AH44" i="10" s="1"/>
  <c r="K401" i="1"/>
  <c r="AI44" i="10" s="1"/>
  <c r="I387" i="1"/>
  <c r="AG43" i="10" s="1"/>
  <c r="J387" i="1"/>
  <c r="AH43" i="10" s="1"/>
  <c r="K387" i="1"/>
  <c r="AI43" i="10" s="1"/>
  <c r="H377" i="1"/>
  <c r="W41" i="10" s="1"/>
  <c r="I377" i="1"/>
  <c r="AG41" i="10" s="1"/>
  <c r="J377" i="1"/>
  <c r="AH41" i="10"/>
  <c r="K377" i="1"/>
  <c r="M377" i="1"/>
  <c r="AK41" i="10" s="1"/>
  <c r="H364" i="1"/>
  <c r="W39" i="10" s="1"/>
  <c r="I364" i="1"/>
  <c r="AG39" i="10" s="1"/>
  <c r="J364" i="1"/>
  <c r="AH39" i="10" s="1"/>
  <c r="K364" i="1"/>
  <c r="AI39" i="10" s="1"/>
  <c r="M364" i="1"/>
  <c r="AK39" i="10" s="1"/>
  <c r="H360" i="1"/>
  <c r="W38" i="10" s="1"/>
  <c r="H351" i="1"/>
  <c r="W37" i="10" s="1"/>
  <c r="J351" i="1"/>
  <c r="AH37" i="10" s="1"/>
  <c r="I293" i="1"/>
  <c r="AG33" i="10" s="1"/>
  <c r="J293" i="1"/>
  <c r="AH33" i="10" s="1"/>
  <c r="K293" i="1"/>
  <c r="AI33" i="10" s="1"/>
  <c r="M293" i="1"/>
  <c r="AK33" i="10" s="1"/>
  <c r="H193" i="1"/>
  <c r="W24" i="10" s="1"/>
  <c r="I193" i="1"/>
  <c r="AG24" i="10" s="1"/>
  <c r="J193" i="1"/>
  <c r="K193" i="1"/>
  <c r="AI24" i="10" s="1"/>
  <c r="K185" i="1"/>
  <c r="AI23" i="10" s="1"/>
  <c r="H157" i="1"/>
  <c r="W22" i="10" s="1"/>
  <c r="J157" i="1"/>
  <c r="AH22" i="10" s="1"/>
  <c r="K157" i="1"/>
  <c r="AI22" i="10" s="1"/>
  <c r="M157" i="1"/>
  <c r="AK22" i="10" s="1"/>
  <c r="H150" i="1"/>
  <c r="W21" i="10" s="1"/>
  <c r="J150" i="1"/>
  <c r="AH21" i="10" s="1"/>
  <c r="K150" i="1"/>
  <c r="AI21" i="10" s="1"/>
  <c r="M150" i="1"/>
  <c r="AK21" i="10" s="1"/>
  <c r="H145" i="1"/>
  <c r="J145" i="1"/>
  <c r="AH20" i="10" s="1"/>
  <c r="K145" i="1"/>
  <c r="AI20" i="10" s="1"/>
  <c r="H142" i="1"/>
  <c r="W19" i="10" s="1"/>
  <c r="J142" i="1"/>
  <c r="AH19" i="10" s="1"/>
  <c r="K142" i="1"/>
  <c r="AI19" i="10" s="1"/>
  <c r="M142" i="1"/>
  <c r="AK19" i="10" s="1"/>
  <c r="H133" i="1"/>
  <c r="W18" i="10" s="1"/>
  <c r="K133" i="1"/>
  <c r="AI18" i="10" s="1"/>
  <c r="H113" i="1"/>
  <c r="W17" i="10" s="1"/>
  <c r="I113" i="1"/>
  <c r="AG17" i="10" s="1"/>
  <c r="J113" i="1"/>
  <c r="AH17" i="10" s="1"/>
  <c r="K113" i="1"/>
  <c r="AI17" i="10" s="1"/>
  <c r="H87" i="1"/>
  <c r="W14" i="10" s="1"/>
  <c r="K87" i="1"/>
  <c r="AI14" i="10" s="1"/>
  <c r="H62" i="1"/>
  <c r="W12" i="10" s="1"/>
  <c r="K62" i="1"/>
  <c r="AI12" i="10" s="1"/>
  <c r="M62" i="1"/>
  <c r="AK12" i="10" s="1"/>
  <c r="K28" i="1"/>
  <c r="AI10" i="10" s="1"/>
  <c r="M28" i="1"/>
  <c r="AK10" i="10" s="1"/>
  <c r="I14" i="1"/>
  <c r="J14" i="1"/>
  <c r="K14" i="1"/>
  <c r="N176" i="1"/>
  <c r="T209" i="1"/>
  <c r="V209" i="1"/>
  <c r="W209" i="1" s="1"/>
  <c r="N440" i="1"/>
  <c r="N439" i="1"/>
  <c r="N438" i="1"/>
  <c r="N437" i="1"/>
  <c r="N435" i="1"/>
  <c r="N177" i="1"/>
  <c r="N174" i="1"/>
  <c r="N152" i="1"/>
  <c r="N137" i="1"/>
  <c r="N85" i="1"/>
  <c r="V385" i="1"/>
  <c r="W385" i="1" s="1"/>
  <c r="V240" i="1"/>
  <c r="W240" i="1" s="1"/>
  <c r="V184" i="1"/>
  <c r="O497" i="1"/>
  <c r="O498" i="1" s="1"/>
  <c r="AM17" i="11" s="1"/>
  <c r="P497" i="1"/>
  <c r="Q497" i="1"/>
  <c r="Q498" i="1" s="1"/>
  <c r="AO17" i="11" s="1"/>
  <c r="R497" i="1"/>
  <c r="R498" i="1" s="1"/>
  <c r="AP17" i="11" s="1"/>
  <c r="S497" i="1"/>
  <c r="S498" i="1" s="1"/>
  <c r="AQ17" i="11" s="1"/>
  <c r="T497" i="1"/>
  <c r="T498" i="1" s="1"/>
  <c r="AR17" i="11" s="1"/>
  <c r="U497" i="1"/>
  <c r="U498" i="1" s="1"/>
  <c r="AS17" i="11" s="1"/>
  <c r="O488" i="1"/>
  <c r="P488" i="1"/>
  <c r="Q488" i="1"/>
  <c r="R488" i="1"/>
  <c r="S488" i="1"/>
  <c r="T488" i="1"/>
  <c r="U488" i="1"/>
  <c r="O455" i="1"/>
  <c r="P455" i="1"/>
  <c r="Q455" i="1"/>
  <c r="R455" i="1"/>
  <c r="S455" i="1"/>
  <c r="T455" i="1"/>
  <c r="U455" i="1"/>
  <c r="O446" i="1"/>
  <c r="P446" i="1"/>
  <c r="Q446" i="1"/>
  <c r="R446" i="1"/>
  <c r="S446" i="1"/>
  <c r="T446" i="1"/>
  <c r="U446" i="1"/>
  <c r="O426" i="1"/>
  <c r="AM15" i="11" s="1"/>
  <c r="P426" i="1"/>
  <c r="AN15" i="11" s="1"/>
  <c r="Q426" i="1"/>
  <c r="AO15" i="11" s="1"/>
  <c r="R426" i="1"/>
  <c r="AP15" i="11" s="1"/>
  <c r="S426" i="1"/>
  <c r="AQ15" i="11" s="1"/>
  <c r="T426" i="1"/>
  <c r="AR15" i="11" s="1"/>
  <c r="O413" i="1"/>
  <c r="AM14" i="11" s="1"/>
  <c r="P413" i="1"/>
  <c r="AN14" i="11" s="1"/>
  <c r="Q413" i="1"/>
  <c r="R413" i="1"/>
  <c r="AP14" i="11" s="1"/>
  <c r="S413" i="1"/>
  <c r="T413" i="1"/>
  <c r="AR14" i="11" s="1"/>
  <c r="U413" i="1"/>
  <c r="AS14" i="11" s="1"/>
  <c r="O407" i="1"/>
  <c r="P407" i="1"/>
  <c r="Q407" i="1"/>
  <c r="Q408" i="1" s="1"/>
  <c r="AO13" i="11" s="1"/>
  <c r="R407" i="1"/>
  <c r="S407" i="1"/>
  <c r="T407" i="1"/>
  <c r="U407" i="1"/>
  <c r="O401" i="1"/>
  <c r="P401" i="1"/>
  <c r="Q401" i="1"/>
  <c r="R401" i="1"/>
  <c r="S401" i="1"/>
  <c r="T401" i="1"/>
  <c r="U401" i="1"/>
  <c r="O387" i="1"/>
  <c r="P387" i="1"/>
  <c r="Q387" i="1"/>
  <c r="R387" i="1"/>
  <c r="S387" i="1"/>
  <c r="T387" i="1"/>
  <c r="U387" i="1"/>
  <c r="O377" i="1"/>
  <c r="P377" i="1"/>
  <c r="Q377" i="1"/>
  <c r="R377" i="1"/>
  <c r="S377" i="1"/>
  <c r="T377" i="1"/>
  <c r="U377" i="1"/>
  <c r="O370" i="1"/>
  <c r="P370" i="1"/>
  <c r="Q370" i="1"/>
  <c r="R370" i="1"/>
  <c r="S370" i="1"/>
  <c r="T370" i="1"/>
  <c r="U370" i="1"/>
  <c r="O364" i="1"/>
  <c r="P364" i="1"/>
  <c r="Q364" i="1"/>
  <c r="R364" i="1"/>
  <c r="S364" i="1"/>
  <c r="T364" i="1"/>
  <c r="U364" i="1"/>
  <c r="O360" i="1"/>
  <c r="P360" i="1"/>
  <c r="Q360" i="1"/>
  <c r="R360" i="1"/>
  <c r="S360" i="1"/>
  <c r="T360" i="1"/>
  <c r="U360" i="1"/>
  <c r="O351" i="1"/>
  <c r="P351" i="1"/>
  <c r="Q351" i="1"/>
  <c r="R351" i="1"/>
  <c r="S351" i="1"/>
  <c r="T351" i="1"/>
  <c r="U351" i="1"/>
  <c r="O293" i="1"/>
  <c r="P293" i="1"/>
  <c r="Q293" i="1"/>
  <c r="R293" i="1"/>
  <c r="S293" i="1"/>
  <c r="T293" i="1"/>
  <c r="U293" i="1"/>
  <c r="O283" i="1"/>
  <c r="P283" i="1"/>
  <c r="Q283" i="1"/>
  <c r="R283" i="1"/>
  <c r="S283" i="1"/>
  <c r="T283" i="1"/>
  <c r="U283" i="1"/>
  <c r="O244" i="1"/>
  <c r="P244" i="1"/>
  <c r="Q244" i="1"/>
  <c r="R244" i="1"/>
  <c r="S244" i="1"/>
  <c r="T244" i="1"/>
  <c r="U244" i="1"/>
  <c r="O203" i="1"/>
  <c r="P203" i="1"/>
  <c r="Q203" i="1"/>
  <c r="R203" i="1"/>
  <c r="S203" i="1"/>
  <c r="T203" i="1"/>
  <c r="U203" i="1"/>
  <c r="O157" i="1"/>
  <c r="P157" i="1"/>
  <c r="Q157" i="1"/>
  <c r="R157" i="1"/>
  <c r="S157" i="1"/>
  <c r="T157" i="1"/>
  <c r="U157" i="1"/>
  <c r="O193" i="1"/>
  <c r="P193" i="1"/>
  <c r="Q193" i="1"/>
  <c r="R193" i="1"/>
  <c r="S193" i="1"/>
  <c r="T193" i="1"/>
  <c r="U193" i="1"/>
  <c r="O185" i="1"/>
  <c r="P185" i="1"/>
  <c r="Q185" i="1"/>
  <c r="R185" i="1"/>
  <c r="S185" i="1"/>
  <c r="T185" i="1"/>
  <c r="U185" i="1"/>
  <c r="O150" i="1"/>
  <c r="P150" i="1"/>
  <c r="Q150" i="1"/>
  <c r="R150" i="1"/>
  <c r="S150" i="1"/>
  <c r="T150" i="1"/>
  <c r="U150" i="1"/>
  <c r="O145" i="1"/>
  <c r="P145" i="1"/>
  <c r="Q145" i="1"/>
  <c r="R145" i="1"/>
  <c r="S145" i="1"/>
  <c r="T145" i="1"/>
  <c r="U145" i="1"/>
  <c r="O142" i="1"/>
  <c r="P142" i="1"/>
  <c r="Q142" i="1"/>
  <c r="R142" i="1"/>
  <c r="S142" i="1"/>
  <c r="T142" i="1"/>
  <c r="U142" i="1"/>
  <c r="O133" i="1"/>
  <c r="P133" i="1"/>
  <c r="Q133" i="1"/>
  <c r="R133" i="1"/>
  <c r="S133" i="1"/>
  <c r="T133" i="1"/>
  <c r="U133" i="1"/>
  <c r="O113" i="1"/>
  <c r="P113" i="1"/>
  <c r="Q113" i="1"/>
  <c r="R113" i="1"/>
  <c r="S113" i="1"/>
  <c r="T113" i="1"/>
  <c r="U113" i="1"/>
  <c r="O87" i="1"/>
  <c r="P87" i="1"/>
  <c r="Q87" i="1"/>
  <c r="R87" i="1"/>
  <c r="S87" i="1"/>
  <c r="T87" i="1"/>
  <c r="U87" i="1"/>
  <c r="O71" i="1"/>
  <c r="P71" i="1"/>
  <c r="Q71" i="1"/>
  <c r="R71" i="1"/>
  <c r="S71" i="1"/>
  <c r="T71" i="1"/>
  <c r="U71" i="1"/>
  <c r="O62" i="1"/>
  <c r="P62" i="1"/>
  <c r="Q62" i="1"/>
  <c r="R62" i="1"/>
  <c r="S62" i="1"/>
  <c r="T62" i="1"/>
  <c r="U62" i="1"/>
  <c r="O57" i="1"/>
  <c r="P57" i="1"/>
  <c r="Q57" i="1"/>
  <c r="R57" i="1"/>
  <c r="S57" i="1"/>
  <c r="T57" i="1"/>
  <c r="U57" i="1"/>
  <c r="O28" i="1"/>
  <c r="P28" i="1"/>
  <c r="Q28" i="1"/>
  <c r="R28" i="1"/>
  <c r="S28" i="1"/>
  <c r="T28" i="1"/>
  <c r="U28" i="1"/>
  <c r="O23" i="1"/>
  <c r="P23" i="1"/>
  <c r="Q23" i="1"/>
  <c r="R23" i="1"/>
  <c r="S23" i="1"/>
  <c r="T23" i="1"/>
  <c r="U23" i="1"/>
  <c r="O14" i="1"/>
  <c r="AM9" i="11" s="1"/>
  <c r="P14" i="1"/>
  <c r="AN9" i="11" s="1"/>
  <c r="Q14" i="1"/>
  <c r="AO9" i="11"/>
  <c r="R14" i="1"/>
  <c r="AP9" i="11" s="1"/>
  <c r="S14" i="1"/>
  <c r="AQ9" i="11" s="1"/>
  <c r="T14" i="1"/>
  <c r="AR9" i="11" s="1"/>
  <c r="U14" i="1"/>
  <c r="AS9" i="11" s="1"/>
  <c r="V493" i="1"/>
  <c r="W493" i="1" s="1"/>
  <c r="V494" i="1"/>
  <c r="W494" i="1" s="1"/>
  <c r="V495" i="1"/>
  <c r="W495" i="1" s="1"/>
  <c r="V496" i="1"/>
  <c r="W496" i="1" s="1"/>
  <c r="V430" i="1"/>
  <c r="W430" i="1" s="1"/>
  <c r="V431" i="1"/>
  <c r="W431" i="1" s="1"/>
  <c r="V432" i="1"/>
  <c r="W432" i="1" s="1"/>
  <c r="V433" i="1"/>
  <c r="W433" i="1" s="1"/>
  <c r="V434" i="1"/>
  <c r="W434" i="1" s="1"/>
  <c r="V435" i="1"/>
  <c r="W435" i="1" s="1"/>
  <c r="V436" i="1"/>
  <c r="W436" i="1" s="1"/>
  <c r="V437" i="1"/>
  <c r="W437" i="1" s="1"/>
  <c r="V438" i="1"/>
  <c r="W438" i="1" s="1"/>
  <c r="V439" i="1"/>
  <c r="W439" i="1" s="1"/>
  <c r="V440" i="1"/>
  <c r="W440" i="1" s="1"/>
  <c r="V441" i="1"/>
  <c r="W441" i="1" s="1"/>
  <c r="V442" i="1"/>
  <c r="W442" i="1" s="1"/>
  <c r="V443" i="1"/>
  <c r="W443" i="1" s="1"/>
  <c r="V444" i="1"/>
  <c r="W444" i="1" s="1"/>
  <c r="V416" i="1"/>
  <c r="W416" i="1" s="1"/>
  <c r="V417" i="1"/>
  <c r="W417" i="1" s="1"/>
  <c r="V418" i="1"/>
  <c r="W418" i="1" s="1"/>
  <c r="V419" i="1"/>
  <c r="W419" i="1" s="1"/>
  <c r="V420" i="1"/>
  <c r="V411" i="1"/>
  <c r="W411" i="1" s="1"/>
  <c r="V412" i="1"/>
  <c r="V403" i="1"/>
  <c r="V404" i="1"/>
  <c r="V406" i="1"/>
  <c r="W406" i="1" s="1"/>
  <c r="V390" i="1"/>
  <c r="W390" i="1" s="1"/>
  <c r="V393" i="1"/>
  <c r="W393" i="1" s="1"/>
  <c r="V394" i="1"/>
  <c r="W394" i="1" s="1"/>
  <c r="V395" i="1"/>
  <c r="W395" i="1" s="1"/>
  <c r="V396" i="1"/>
  <c r="W396" i="1" s="1"/>
  <c r="V397" i="1"/>
  <c r="W397" i="1" s="1"/>
  <c r="V398" i="1"/>
  <c r="W398" i="1" s="1"/>
  <c r="V399" i="1"/>
  <c r="W399" i="1" s="1"/>
  <c r="V400" i="1"/>
  <c r="W400" i="1" s="1"/>
  <c r="V382" i="1"/>
  <c r="W382" i="1" s="1"/>
  <c r="V383" i="1"/>
  <c r="W383" i="1" s="1"/>
  <c r="V384" i="1"/>
  <c r="V373" i="1"/>
  <c r="V374" i="1"/>
  <c r="V363" i="1"/>
  <c r="W363" i="1" s="1"/>
  <c r="V354" i="1"/>
  <c r="W354" i="1" s="1"/>
  <c r="V355" i="1"/>
  <c r="V356" i="1"/>
  <c r="W356" i="1" s="1"/>
  <c r="V359" i="1"/>
  <c r="V345" i="1"/>
  <c r="V346" i="1"/>
  <c r="W346" i="1" s="1"/>
  <c r="V347" i="1"/>
  <c r="W347" i="1" s="1"/>
  <c r="V350" i="1"/>
  <c r="W350" i="1" s="1"/>
  <c r="V338" i="1"/>
  <c r="V341" i="1" s="1"/>
  <c r="V328" i="1"/>
  <c r="W328" i="1" s="1"/>
  <c r="V329" i="1"/>
  <c r="V330" i="1"/>
  <c r="W330" i="1" s="1"/>
  <c r="V331" i="1"/>
  <c r="W331" i="1" s="1"/>
  <c r="V332" i="1"/>
  <c r="V334" i="1"/>
  <c r="W334" i="1" s="1"/>
  <c r="V296" i="1"/>
  <c r="V297" i="1"/>
  <c r="W297" i="1" s="1"/>
  <c r="V298" i="1"/>
  <c r="W298" i="1" s="1"/>
  <c r="V299" i="1"/>
  <c r="W299" i="1" s="1"/>
  <c r="V300" i="1"/>
  <c r="W300" i="1" s="1"/>
  <c r="V301" i="1"/>
  <c r="W301" i="1" s="1"/>
  <c r="V302" i="1"/>
  <c r="W302" i="1" s="1"/>
  <c r="V303" i="1"/>
  <c r="W303" i="1" s="1"/>
  <c r="V304" i="1"/>
  <c r="W304" i="1" s="1"/>
  <c r="V305" i="1"/>
  <c r="W305" i="1" s="1"/>
  <c r="V306" i="1"/>
  <c r="W306" i="1" s="1"/>
  <c r="V308" i="1"/>
  <c r="W308" i="1" s="1"/>
  <c r="V309" i="1"/>
  <c r="W309" i="1" s="1"/>
  <c r="V311" i="1"/>
  <c r="W311" i="1" s="1"/>
  <c r="V312" i="1"/>
  <c r="W312" i="1"/>
  <c r="V313" i="1"/>
  <c r="W313" i="1" s="1"/>
  <c r="V314" i="1"/>
  <c r="W314" i="1" s="1"/>
  <c r="V315" i="1"/>
  <c r="W315" i="1" s="1"/>
  <c r="V316" i="1"/>
  <c r="W316" i="1" s="1"/>
  <c r="V320" i="1"/>
  <c r="W320" i="1" s="1"/>
  <c r="V286" i="1"/>
  <c r="W286" i="1" s="1"/>
  <c r="V287" i="1"/>
  <c r="W287" i="1" s="1"/>
  <c r="V288" i="1"/>
  <c r="W288" i="1" s="1"/>
  <c r="V289" i="1"/>
  <c r="W289" i="1" s="1"/>
  <c r="V290" i="1"/>
  <c r="W290" i="1" s="1"/>
  <c r="V291" i="1"/>
  <c r="V292" i="1"/>
  <c r="W292" i="1" s="1"/>
  <c r="V281" i="1"/>
  <c r="V251" i="1"/>
  <c r="W251" i="1" s="1"/>
  <c r="V252" i="1"/>
  <c r="W252" i="1"/>
  <c r="V253" i="1"/>
  <c r="V254" i="1"/>
  <c r="W254" i="1" s="1"/>
  <c r="V255" i="1"/>
  <c r="W255" i="1" s="1"/>
  <c r="V256" i="1"/>
  <c r="W256" i="1" s="1"/>
  <c r="V257" i="1"/>
  <c r="W257" i="1" s="1"/>
  <c r="V258" i="1"/>
  <c r="W258" i="1" s="1"/>
  <c r="V259" i="1"/>
  <c r="W259" i="1" s="1"/>
  <c r="V260" i="1"/>
  <c r="W260" i="1" s="1"/>
  <c r="V261" i="1"/>
  <c r="W261" i="1" s="1"/>
  <c r="V262" i="1"/>
  <c r="W262" i="1" s="1"/>
  <c r="V263" i="1"/>
  <c r="W263" i="1" s="1"/>
  <c r="V264" i="1"/>
  <c r="W264" i="1" s="1"/>
  <c r="V265" i="1"/>
  <c r="W265" i="1" s="1"/>
  <c r="V266" i="1"/>
  <c r="W266" i="1" s="1"/>
  <c r="V267" i="1"/>
  <c r="W267" i="1" s="1"/>
  <c r="V268" i="1"/>
  <c r="W268" i="1" s="1"/>
  <c r="V269" i="1"/>
  <c r="W269" i="1" s="1"/>
  <c r="V270" i="1"/>
  <c r="W270" i="1" s="1"/>
  <c r="V237" i="1"/>
  <c r="W237" i="1" s="1"/>
  <c r="V238" i="1"/>
  <c r="W238" i="1" s="1"/>
  <c r="V239" i="1"/>
  <c r="W239" i="1" s="1"/>
  <c r="V206" i="1"/>
  <c r="W206" i="1" s="1"/>
  <c r="V207" i="1"/>
  <c r="W207" i="1"/>
  <c r="V208" i="1"/>
  <c r="V210" i="1"/>
  <c r="V211" i="1"/>
  <c r="W211" i="1" s="1"/>
  <c r="V212" i="1"/>
  <c r="W212" i="1" s="1"/>
  <c r="V213" i="1"/>
  <c r="W213" i="1" s="1"/>
  <c r="V215" i="1"/>
  <c r="W215" i="1" s="1"/>
  <c r="V216" i="1"/>
  <c r="W216" i="1" s="1"/>
  <c r="V217" i="1"/>
  <c r="W217" i="1" s="1"/>
  <c r="V218" i="1"/>
  <c r="W218" i="1" s="1"/>
  <c r="V220" i="1"/>
  <c r="W220" i="1" s="1"/>
  <c r="V221" i="1"/>
  <c r="W221" i="1" s="1"/>
  <c r="V222" i="1"/>
  <c r="V223" i="1"/>
  <c r="W223" i="1" s="1"/>
  <c r="V224" i="1"/>
  <c r="W224" i="1" s="1"/>
  <c r="V225" i="1"/>
  <c r="V226" i="1"/>
  <c r="V227" i="1"/>
  <c r="V228" i="1"/>
  <c r="V229" i="1"/>
  <c r="V230" i="1"/>
  <c r="W230" i="1" s="1"/>
  <c r="V198" i="1"/>
  <c r="W198" i="1" s="1"/>
  <c r="V199" i="1"/>
  <c r="W199" i="1" s="1"/>
  <c r="V200" i="1"/>
  <c r="W200" i="1" s="1"/>
  <c r="V188" i="1"/>
  <c r="V189" i="1"/>
  <c r="V190" i="1"/>
  <c r="W190" i="1" s="1"/>
  <c r="V191" i="1"/>
  <c r="W191" i="1" s="1"/>
  <c r="V161" i="1"/>
  <c r="V165" i="1"/>
  <c r="V166" i="1"/>
  <c r="V169" i="1"/>
  <c r="V170" i="1"/>
  <c r="V172" i="1"/>
  <c r="V173" i="1"/>
  <c r="V174" i="1"/>
  <c r="V175" i="1"/>
  <c r="V176" i="1"/>
  <c r="V177" i="1"/>
  <c r="V178" i="1"/>
  <c r="V180" i="1"/>
  <c r="V181" i="1"/>
  <c r="V182" i="1"/>
  <c r="W182" i="1" s="1"/>
  <c r="V153" i="1"/>
  <c r="V154" i="1"/>
  <c r="W154" i="1" s="1"/>
  <c r="V156" i="1"/>
  <c r="W156" i="1" s="1"/>
  <c r="V135" i="1"/>
  <c r="W135" i="1" s="1"/>
  <c r="V136" i="1"/>
  <c r="V137" i="1"/>
  <c r="W137" i="1" s="1"/>
  <c r="V138" i="1"/>
  <c r="W138" i="1" s="1"/>
  <c r="V139" i="1"/>
  <c r="W139" i="1" s="1"/>
  <c r="V140" i="1"/>
  <c r="W140" i="1" s="1"/>
  <c r="V116" i="1"/>
  <c r="W116" i="1" s="1"/>
  <c r="V117" i="1"/>
  <c r="W117" i="1" s="1"/>
  <c r="V118" i="1"/>
  <c r="W118" i="1" s="1"/>
  <c r="V119" i="1"/>
  <c r="W119" i="1" s="1"/>
  <c r="V120" i="1"/>
  <c r="W120" i="1" s="1"/>
  <c r="V121" i="1"/>
  <c r="W121" i="1" s="1"/>
  <c r="V122" i="1"/>
  <c r="W122" i="1" s="1"/>
  <c r="V123" i="1"/>
  <c r="W123" i="1" s="1"/>
  <c r="V124" i="1"/>
  <c r="W124" i="1" s="1"/>
  <c r="V125" i="1"/>
  <c r="W125" i="1" s="1"/>
  <c r="V126" i="1"/>
  <c r="W126" i="1" s="1"/>
  <c r="V127" i="1"/>
  <c r="W127" i="1" s="1"/>
  <c r="V128" i="1"/>
  <c r="W128" i="1" s="1"/>
  <c r="V129" i="1"/>
  <c r="W129" i="1" s="1"/>
  <c r="V130" i="1"/>
  <c r="V100" i="1"/>
  <c r="W100" i="1" s="1"/>
  <c r="V102" i="1"/>
  <c r="W102" i="1" s="1"/>
  <c r="V103" i="1"/>
  <c r="V104" i="1"/>
  <c r="W104" i="1" s="1"/>
  <c r="V106" i="1"/>
  <c r="W106" i="1" s="1"/>
  <c r="V108" i="1"/>
  <c r="W108" i="1" s="1"/>
  <c r="V109" i="1"/>
  <c r="W109" i="1" s="1"/>
  <c r="V111" i="1"/>
  <c r="V93" i="1"/>
  <c r="W93" i="1" s="1"/>
  <c r="V94" i="1"/>
  <c r="W94" i="1" s="1"/>
  <c r="V95" i="1"/>
  <c r="W95" i="1" s="1"/>
  <c r="V96" i="1"/>
  <c r="W96" i="1" s="1"/>
  <c r="V74" i="1"/>
  <c r="W74" i="1" s="1"/>
  <c r="V75" i="1"/>
  <c r="V76" i="1"/>
  <c r="W76" i="1" s="1"/>
  <c r="V77" i="1"/>
  <c r="W77" i="1" s="1"/>
  <c r="V78" i="1"/>
  <c r="W78" i="1" s="1"/>
  <c r="V79" i="1"/>
  <c r="W79" i="1" s="1"/>
  <c r="V80" i="1"/>
  <c r="W80" i="1" s="1"/>
  <c r="V81" i="1"/>
  <c r="W81" i="1" s="1"/>
  <c r="V82" i="1"/>
  <c r="W82" i="1" s="1"/>
  <c r="V83" i="1"/>
  <c r="W83" i="1" s="1"/>
  <c r="V84" i="1"/>
  <c r="W84" i="1" s="1"/>
  <c r="V86" i="1"/>
  <c r="V60" i="1"/>
  <c r="V61" i="1"/>
  <c r="W61" i="1" s="1"/>
  <c r="V56" i="1"/>
  <c r="V27" i="1"/>
  <c r="V25" i="1"/>
  <c r="W25" i="1" s="1"/>
  <c r="V18" i="1"/>
  <c r="W18" i="1" s="1"/>
  <c r="V19" i="1"/>
  <c r="W19" i="1" s="1"/>
  <c r="V20" i="1"/>
  <c r="W20" i="1" s="1"/>
  <c r="V17" i="1"/>
  <c r="W17" i="1" s="1"/>
  <c r="V11" i="1"/>
  <c r="W11" i="1" s="1"/>
  <c r="V13" i="1"/>
  <c r="W13" i="1" s="1"/>
  <c r="V9" i="1"/>
  <c r="V415" i="1"/>
  <c r="V492" i="1"/>
  <c r="W492" i="1" s="1"/>
  <c r="V429" i="1"/>
  <c r="W429" i="1" s="1"/>
  <c r="V410" i="1"/>
  <c r="W410" i="1" s="1"/>
  <c r="V389" i="1"/>
  <c r="W389" i="1" s="1"/>
  <c r="V381" i="1"/>
  <c r="W381" i="1" s="1"/>
  <c r="V372" i="1"/>
  <c r="W372" i="1" s="1"/>
  <c r="V362" i="1"/>
  <c r="V353" i="1"/>
  <c r="W353" i="1" s="1"/>
  <c r="V344" i="1"/>
  <c r="V327" i="1"/>
  <c r="W327" i="1" s="1"/>
  <c r="V295" i="1"/>
  <c r="W295" i="1" s="1"/>
  <c r="V285" i="1"/>
  <c r="W285" i="1" s="1"/>
  <c r="V280" i="1"/>
  <c r="W280" i="1" s="1"/>
  <c r="V250" i="1"/>
  <c r="W250" i="1" s="1"/>
  <c r="V236" i="1"/>
  <c r="V205" i="1"/>
  <c r="W205" i="1" s="1"/>
  <c r="V197" i="1"/>
  <c r="V187" i="1"/>
  <c r="W187" i="1" s="1"/>
  <c r="V152" i="1"/>
  <c r="V148" i="1"/>
  <c r="W148" i="1" s="1"/>
  <c r="V149" i="1"/>
  <c r="W149" i="1" s="1"/>
  <c r="V147" i="1"/>
  <c r="V115" i="1"/>
  <c r="W115" i="1"/>
  <c r="V99" i="1"/>
  <c r="W99" i="1" s="1"/>
  <c r="V92" i="1"/>
  <c r="W92" i="1" s="1"/>
  <c r="V73" i="1"/>
  <c r="W73" i="1" s="1"/>
  <c r="V64" i="1"/>
  <c r="V71" i="1" s="1"/>
  <c r="W64" i="1"/>
  <c r="Z497" i="1"/>
  <c r="W326" i="1"/>
  <c r="W186" i="1"/>
  <c r="W72" i="1"/>
  <c r="W491" i="1"/>
  <c r="W490" i="1"/>
  <c r="W456" i="1"/>
  <c r="W447" i="1"/>
  <c r="W428" i="1"/>
  <c r="W427" i="1"/>
  <c r="W414" i="1"/>
  <c r="W409" i="1"/>
  <c r="W402" i="1"/>
  <c r="W388" i="1"/>
  <c r="W380" i="1"/>
  <c r="W379" i="1"/>
  <c r="W371" i="1"/>
  <c r="W365" i="1"/>
  <c r="W361" i="1"/>
  <c r="W352" i="1"/>
  <c r="W343" i="1"/>
  <c r="W337" i="1"/>
  <c r="W294" i="1"/>
  <c r="W284" i="1"/>
  <c r="W279" i="1"/>
  <c r="W246" i="1"/>
  <c r="W245" i="1"/>
  <c r="W235" i="1"/>
  <c r="W204" i="1"/>
  <c r="W196" i="1"/>
  <c r="W195" i="1"/>
  <c r="W159" i="1"/>
  <c r="W151" i="1"/>
  <c r="W146" i="1"/>
  <c r="W143" i="1"/>
  <c r="W134" i="1"/>
  <c r="W114" i="1"/>
  <c r="W98" i="1"/>
  <c r="W91" i="1"/>
  <c r="W90" i="1"/>
  <c r="W89" i="1"/>
  <c r="W63" i="1"/>
  <c r="W58" i="1"/>
  <c r="W29" i="1"/>
  <c r="W24" i="1"/>
  <c r="W16" i="1"/>
  <c r="W15" i="1"/>
  <c r="F410" i="1"/>
  <c r="F411" i="1" s="1"/>
  <c r="F412" i="1" s="1"/>
  <c r="X377" i="1"/>
  <c r="F147" i="1"/>
  <c r="F148" i="1" s="1"/>
  <c r="F149" i="1" s="1"/>
  <c r="F144" i="1"/>
  <c r="F92" i="1"/>
  <c r="F93" i="1" s="1"/>
  <c r="F94" i="1" s="1"/>
  <c r="F95" i="1" s="1"/>
  <c r="F96" i="1" s="1"/>
  <c r="F64" i="1"/>
  <c r="F65" i="1" s="1"/>
  <c r="F66" i="1" s="1"/>
  <c r="F67" i="1" s="1"/>
  <c r="F68" i="1" s="1"/>
  <c r="F69" i="1" s="1"/>
  <c r="F70" i="1" s="1"/>
  <c r="F59" i="1"/>
  <c r="F60" i="1" s="1"/>
  <c r="F61" i="1" s="1"/>
  <c r="F25" i="1"/>
  <c r="F26" i="1" s="1"/>
  <c r="F27" i="1" s="1"/>
  <c r="F17" i="1"/>
  <c r="F18" i="1" s="1"/>
  <c r="F19" i="1" s="1"/>
  <c r="F20" i="1" s="1"/>
  <c r="F21" i="1" s="1"/>
  <c r="F22" i="1" s="1"/>
  <c r="F9" i="1"/>
  <c r="F10" i="1" s="1"/>
  <c r="F11" i="1" s="1"/>
  <c r="F12" i="1" s="1"/>
  <c r="F13" i="1" s="1"/>
  <c r="V370" i="1"/>
  <c r="V160" i="1"/>
  <c r="V144" i="1"/>
  <c r="V59" i="1"/>
  <c r="W59" i="1" s="1"/>
  <c r="N396" i="1"/>
  <c r="M145" i="1"/>
  <c r="AK20" i="10" s="1"/>
  <c r="V455" i="1"/>
  <c r="W341" i="1"/>
  <c r="V488" i="1"/>
  <c r="U426" i="1"/>
  <c r="AS15" i="11" s="1"/>
  <c r="X14" i="11"/>
  <c r="Y96" i="1"/>
  <c r="Y430" i="1"/>
  <c r="Y297" i="1"/>
  <c r="Y10" i="1"/>
  <c r="Y109" i="1"/>
  <c r="Y386" i="1"/>
  <c r="Y306" i="1"/>
  <c r="Y434" i="1"/>
  <c r="AA50" i="10"/>
  <c r="Y201" i="1"/>
  <c r="Y459" i="1"/>
  <c r="Y153" i="1"/>
  <c r="Y317" i="1"/>
  <c r="Y19" i="1"/>
  <c r="Y175" i="1"/>
  <c r="Y255" i="1"/>
  <c r="Y132" i="1"/>
  <c r="Y229" i="1"/>
  <c r="Y320" i="1"/>
  <c r="AF37" i="10"/>
  <c r="H248" i="1"/>
  <c r="L247" i="1"/>
  <c r="Y405" i="1"/>
  <c r="Y419" i="1"/>
  <c r="AF12" i="10"/>
  <c r="AD12" i="10"/>
  <c r="Y206" i="1"/>
  <c r="Y479" i="1"/>
  <c r="N403" i="1"/>
  <c r="L87" i="1"/>
  <c r="AJ14" i="10" s="1"/>
  <c r="L391" i="1"/>
  <c r="N391" i="1" s="1"/>
  <c r="Z29" i="10"/>
  <c r="Y47" i="1"/>
  <c r="Y357" i="1"/>
  <c r="Y384" i="1"/>
  <c r="AA27" i="10"/>
  <c r="Y218" i="1"/>
  <c r="Y347" i="1"/>
  <c r="Y66" i="1"/>
  <c r="Y106" i="1"/>
  <c r="Y299" i="1"/>
  <c r="Y383" i="1"/>
  <c r="N187" i="1"/>
  <c r="Z32" i="10"/>
  <c r="Y34" i="1"/>
  <c r="Y340" i="1"/>
  <c r="L268" i="1"/>
  <c r="W152" i="1"/>
  <c r="K297" i="1"/>
  <c r="N297" i="1" s="1"/>
  <c r="Y243" i="1"/>
  <c r="Y102" i="1"/>
  <c r="Y237" i="1"/>
  <c r="X41" i="10"/>
  <c r="Y339" i="1"/>
  <c r="Y127" i="1"/>
  <c r="Y382" i="1"/>
  <c r="Y239" i="1"/>
  <c r="Y17" i="11"/>
  <c r="X17" i="11"/>
  <c r="F30" i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Y188" i="1"/>
  <c r="AA38" i="10"/>
  <c r="Y136" i="1"/>
  <c r="Y265" i="1"/>
  <c r="Y318" i="1"/>
  <c r="N206" i="1"/>
  <c r="Y104" i="1"/>
  <c r="L290" i="1"/>
  <c r="N290" i="1" s="1"/>
  <c r="H293" i="1"/>
  <c r="W33" i="10" s="1"/>
  <c r="L387" i="1"/>
  <c r="AJ43" i="10" s="1"/>
  <c r="Y300" i="1"/>
  <c r="Y75" i="1"/>
  <c r="Y82" i="1"/>
  <c r="Y35" i="1"/>
  <c r="Y101" i="1"/>
  <c r="Y216" i="1"/>
  <c r="Y173" i="1"/>
  <c r="Y199" i="1"/>
  <c r="Y140" i="1"/>
  <c r="Y358" i="1"/>
  <c r="X37" i="10"/>
  <c r="Y228" i="1"/>
  <c r="Y221" i="1"/>
  <c r="AB21" i="10"/>
  <c r="W332" i="1"/>
  <c r="N127" i="1"/>
  <c r="AG48" i="10"/>
  <c r="Y8" i="10"/>
  <c r="Z39" i="10"/>
  <c r="N128" i="1"/>
  <c r="K269" i="1"/>
  <c r="N269" i="1" s="1"/>
  <c r="Y81" i="1"/>
  <c r="Y354" i="1"/>
  <c r="Y359" i="1"/>
  <c r="X8" i="10"/>
  <c r="X9" i="11"/>
  <c r="AI8" i="10"/>
  <c r="AI9" i="11"/>
  <c r="Y14" i="11"/>
  <c r="X15" i="11"/>
  <c r="X48" i="10"/>
  <c r="AD14" i="11"/>
  <c r="AD47" i="10"/>
  <c r="AA14" i="11"/>
  <c r="AA47" i="10"/>
  <c r="AI48" i="10"/>
  <c r="K13" i="11"/>
  <c r="O12" i="11"/>
  <c r="O13" i="11"/>
  <c r="I16" i="11"/>
  <c r="Q16" i="11"/>
  <c r="U16" i="11"/>
  <c r="K12" i="11"/>
  <c r="S12" i="11"/>
  <c r="H13" i="11"/>
  <c r="L13" i="11"/>
  <c r="P13" i="11"/>
  <c r="T13" i="11"/>
  <c r="J17" i="11"/>
  <c r="N17" i="11"/>
  <c r="R17" i="11"/>
  <c r="V17" i="11"/>
  <c r="O17" i="11"/>
  <c r="K17" i="11"/>
  <c r="S17" i="11"/>
  <c r="I11" i="11"/>
  <c r="M11" i="11"/>
  <c r="Q11" i="11"/>
  <c r="U11" i="11"/>
  <c r="J16" i="11"/>
  <c r="N16" i="11"/>
  <c r="R16" i="11"/>
  <c r="V16" i="11"/>
  <c r="I17" i="11"/>
  <c r="M17" i="11"/>
  <c r="Q17" i="11"/>
  <c r="U17" i="11"/>
  <c r="J12" i="11"/>
  <c r="H10" i="11"/>
  <c r="L10" i="11"/>
  <c r="P10" i="11"/>
  <c r="T10" i="11"/>
  <c r="N12" i="11"/>
  <c r="I10" i="11"/>
  <c r="M10" i="11"/>
  <c r="Q10" i="11"/>
  <c r="U10" i="11"/>
  <c r="J11" i="11"/>
  <c r="N11" i="11"/>
  <c r="R11" i="11"/>
  <c r="V11" i="11"/>
  <c r="J13" i="11"/>
  <c r="N13" i="11"/>
  <c r="R13" i="11"/>
  <c r="V13" i="11"/>
  <c r="K16" i="11"/>
  <c r="O16" i="11"/>
  <c r="S16" i="11"/>
  <c r="R12" i="11"/>
  <c r="V12" i="11"/>
  <c r="H12" i="11"/>
  <c r="L12" i="11"/>
  <c r="P12" i="11"/>
  <c r="T12" i="11"/>
  <c r="I12" i="11"/>
  <c r="M12" i="11"/>
  <c r="Q12" i="11"/>
  <c r="U12" i="11"/>
  <c r="H16" i="11"/>
  <c r="L16" i="11"/>
  <c r="P16" i="11"/>
  <c r="T16" i="11"/>
  <c r="J49" i="10"/>
  <c r="K43" i="10"/>
  <c r="S14" i="10"/>
  <c r="M51" i="10"/>
  <c r="M52" i="10" s="1"/>
  <c r="Q16" i="10"/>
  <c r="P19" i="10"/>
  <c r="O43" i="10"/>
  <c r="M16" i="10"/>
  <c r="M22" i="10"/>
  <c r="V35" i="10"/>
  <c r="M37" i="10"/>
  <c r="Q43" i="10"/>
  <c r="AU51" i="10"/>
  <c r="J53" i="10"/>
  <c r="V21" i="10"/>
  <c r="V24" i="10"/>
  <c r="V25" i="10" s="1"/>
  <c r="AP53" i="10"/>
  <c r="P17" i="10"/>
  <c r="Q18" i="10"/>
  <c r="O23" i="10"/>
  <c r="V30" i="10"/>
  <c r="O53" i="10"/>
  <c r="V10" i="10"/>
  <c r="V15" i="10" s="1"/>
  <c r="T14" i="10"/>
  <c r="AT21" i="10"/>
  <c r="V26" i="10"/>
  <c r="V28" i="10"/>
  <c r="AT16" i="10"/>
  <c r="AU16" i="10"/>
  <c r="V17" i="10"/>
  <c r="Q19" i="10"/>
  <c r="AT28" i="10"/>
  <c r="AU28" i="10"/>
  <c r="AO53" i="10"/>
  <c r="AS53" i="10"/>
  <c r="O33" i="10"/>
  <c r="T38" i="10"/>
  <c r="V38" i="10"/>
  <c r="O52" i="10"/>
  <c r="M19" i="10"/>
  <c r="S24" i="10"/>
  <c r="S25" i="10" s="1"/>
  <c r="O28" i="10"/>
  <c r="U53" i="10"/>
  <c r="P34" i="10"/>
  <c r="K37" i="10"/>
  <c r="M38" i="10"/>
  <c r="V44" i="10"/>
  <c r="V50" i="10"/>
  <c r="N53" i="10"/>
  <c r="R53" i="10"/>
  <c r="V53" i="10"/>
  <c r="O37" i="10"/>
  <c r="Q44" i="10"/>
  <c r="K49" i="10"/>
  <c r="K52" i="10"/>
  <c r="Q9" i="10"/>
  <c r="O10" i="10"/>
  <c r="Q11" i="10"/>
  <c r="Q14" i="10"/>
  <c r="AS15" i="10"/>
  <c r="Q17" i="10"/>
  <c r="P18" i="10"/>
  <c r="M18" i="10"/>
  <c r="V18" i="10"/>
  <c r="O19" i="10"/>
  <c r="R25" i="10"/>
  <c r="AO25" i="10"/>
  <c r="K11" i="10"/>
  <c r="S11" i="10"/>
  <c r="O16" i="10"/>
  <c r="V16" i="10"/>
  <c r="O17" i="10"/>
  <c r="O18" i="10"/>
  <c r="S18" i="10"/>
  <c r="V22" i="10"/>
  <c r="I25" i="10"/>
  <c r="AT35" i="10"/>
  <c r="AU35" i="10"/>
  <c r="AT9" i="10"/>
  <c r="AU9" i="10" s="1"/>
  <c r="AT10" i="10"/>
  <c r="AN15" i="10"/>
  <c r="K14" i="10"/>
  <c r="V19" i="10"/>
  <c r="M33" i="10"/>
  <c r="O24" i="10"/>
  <c r="O25" i="10" s="1"/>
  <c r="AT24" i="10"/>
  <c r="AU24" i="10" s="1"/>
  <c r="M28" i="10"/>
  <c r="AT32" i="10"/>
  <c r="AU32" i="10"/>
  <c r="V23" i="10"/>
  <c r="O27" i="10"/>
  <c r="S30" i="10"/>
  <c r="S42" i="10"/>
  <c r="P30" i="10"/>
  <c r="K34" i="10"/>
  <c r="I42" i="10"/>
  <c r="K33" i="10"/>
  <c r="M34" i="10"/>
  <c r="O35" i="10"/>
  <c r="L42" i="10"/>
  <c r="K38" i="10"/>
  <c r="K42" i="10" s="1"/>
  <c r="K44" i="10"/>
  <c r="I53" i="10"/>
  <c r="O34" i="10"/>
  <c r="O38" i="10"/>
  <c r="M44" i="10"/>
  <c r="M46" i="10"/>
  <c r="K35" i="10"/>
  <c r="AT38" i="10"/>
  <c r="AT41" i="10"/>
  <c r="AT47" i="10"/>
  <c r="AU47" i="10"/>
  <c r="O44" i="10"/>
  <c r="P47" i="10"/>
  <c r="M47" i="10"/>
  <c r="Q48" i="10"/>
  <c r="Q49" i="10"/>
  <c r="M49" i="10"/>
  <c r="V51" i="10"/>
  <c r="P52" i="10"/>
  <c r="K53" i="10"/>
  <c r="AT53" i="10"/>
  <c r="S53" i="10"/>
  <c r="V43" i="10"/>
  <c r="I46" i="10"/>
  <c r="J52" i="10"/>
  <c r="H52" i="10"/>
  <c r="H53" i="10"/>
  <c r="L53" i="10"/>
  <c r="P53" i="10"/>
  <c r="T53" i="10"/>
  <c r="K47" i="10"/>
  <c r="AR52" i="10"/>
  <c r="AM53" i="10"/>
  <c r="AQ53" i="10"/>
  <c r="P15" i="10"/>
  <c r="AT11" i="10"/>
  <c r="AU11" i="10" s="1"/>
  <c r="AP15" i="10"/>
  <c r="AT14" i="10"/>
  <c r="AU14" i="10"/>
  <c r="AT17" i="10"/>
  <c r="AU17" i="10" s="1"/>
  <c r="T18" i="10"/>
  <c r="U18" i="10"/>
  <c r="U25" i="10"/>
  <c r="H25" i="10"/>
  <c r="N25" i="10"/>
  <c r="AT26" i="10"/>
  <c r="AU26" i="10" s="1"/>
  <c r="T27" i="10"/>
  <c r="V27" i="10"/>
  <c r="J15" i="10"/>
  <c r="J25" i="10"/>
  <c r="AT20" i="10"/>
  <c r="AU20" i="10" s="1"/>
  <c r="AT12" i="10"/>
  <c r="AT18" i="10"/>
  <c r="AU18" i="10" s="1"/>
  <c r="AT19" i="10"/>
  <c r="K25" i="10"/>
  <c r="AT22" i="10"/>
  <c r="AU22" i="10"/>
  <c r="M23" i="10"/>
  <c r="M25" i="10" s="1"/>
  <c r="AT23" i="10"/>
  <c r="AU23" i="10" s="1"/>
  <c r="O26" i="10"/>
  <c r="AT33" i="10"/>
  <c r="AT34" i="10"/>
  <c r="AU34" i="10"/>
  <c r="M27" i="10"/>
  <c r="AT30" i="10"/>
  <c r="AU30" i="10"/>
  <c r="K30" i="10"/>
  <c r="M30" i="10"/>
  <c r="O30" i="10"/>
  <c r="V34" i="10"/>
  <c r="M35" i="10"/>
  <c r="AT37" i="10"/>
  <c r="AT39" i="10"/>
  <c r="AU39" i="10" s="1"/>
  <c r="AS42" i="10"/>
  <c r="AT43" i="10"/>
  <c r="AQ42" i="10"/>
  <c r="AT45" i="10"/>
  <c r="S46" i="10"/>
  <c r="AT48" i="10"/>
  <c r="AO46" i="10"/>
  <c r="AS46" i="10"/>
  <c r="AT49" i="10"/>
  <c r="AT44" i="10"/>
  <c r="AU44" i="10" s="1"/>
  <c r="Q53" i="10"/>
  <c r="S49" i="10"/>
  <c r="S52" i="10" s="1"/>
  <c r="AU50" i="10"/>
  <c r="AN53" i="10"/>
  <c r="AR53" i="10"/>
  <c r="AO52" i="10"/>
  <c r="M53" i="10"/>
  <c r="Z10" i="10"/>
  <c r="Y32" i="1"/>
  <c r="Y130" i="1"/>
  <c r="AE10" i="10"/>
  <c r="Y37" i="1"/>
  <c r="AT27" i="10"/>
  <c r="AU27" i="10"/>
  <c r="P25" i="10"/>
  <c r="Q46" i="10"/>
  <c r="AU33" i="10"/>
  <c r="N149" i="1"/>
  <c r="Y59" i="1"/>
  <c r="J268" i="1"/>
  <c r="Y163" i="1"/>
  <c r="K278" i="1"/>
  <c r="AI31" i="10" s="1"/>
  <c r="W412" i="1"/>
  <c r="S489" i="1"/>
  <c r="AQ16" i="11" s="1"/>
  <c r="AI50" i="10"/>
  <c r="Z16" i="10"/>
  <c r="AE29" i="10"/>
  <c r="Y247" i="1"/>
  <c r="Y348" i="1"/>
  <c r="AA9" i="10"/>
  <c r="AD45" i="10"/>
  <c r="Y46" i="1"/>
  <c r="Y236" i="1"/>
  <c r="Y213" i="1"/>
  <c r="Y314" i="1"/>
  <c r="Y52" i="1"/>
  <c r="Y287" i="1"/>
  <c r="AK50" i="10"/>
  <c r="Y285" i="1"/>
  <c r="Y30" i="1"/>
  <c r="Y56" i="1"/>
  <c r="AE11" i="10"/>
  <c r="Y70" i="1"/>
  <c r="L289" i="1"/>
  <c r="N289" i="1" s="1"/>
  <c r="Y84" i="1"/>
  <c r="N415" i="1"/>
  <c r="Y443" i="1"/>
  <c r="Y344" i="1"/>
  <c r="Y431" i="1"/>
  <c r="Y77" i="1"/>
  <c r="AA28" i="10"/>
  <c r="Y170" i="1"/>
  <c r="Y329" i="1"/>
  <c r="Y333" i="1"/>
  <c r="AE9" i="10"/>
  <c r="Y17" i="1"/>
  <c r="Y394" i="1"/>
  <c r="Y260" i="1"/>
  <c r="AE32" i="10"/>
  <c r="T234" i="1"/>
  <c r="Y20" i="1"/>
  <c r="AE12" i="10"/>
  <c r="Z21" i="10"/>
  <c r="Y50" i="10"/>
  <c r="Y290" i="1"/>
  <c r="U54" i="10" l="1"/>
  <c r="R54" i="10"/>
  <c r="AO54" i="10"/>
  <c r="AM54" i="10"/>
  <c r="I54" i="10"/>
  <c r="S15" i="10"/>
  <c r="S54" i="10" s="1"/>
  <c r="O15" i="10"/>
  <c r="O54" i="10" s="1"/>
  <c r="AT46" i="10"/>
  <c r="AT15" i="10"/>
  <c r="AU15" i="10" s="1"/>
  <c r="AQ54" i="10"/>
  <c r="O46" i="10"/>
  <c r="O42" i="10"/>
  <c r="AT25" i="10"/>
  <c r="AU25" i="10" s="1"/>
  <c r="AU41" i="10"/>
  <c r="V46" i="10"/>
  <c r="V54" i="10" s="1"/>
  <c r="V42" i="10"/>
  <c r="AU13" i="10"/>
  <c r="V52" i="10"/>
  <c r="AU45" i="10"/>
  <c r="M42" i="10"/>
  <c r="M54" i="10" s="1"/>
  <c r="Q52" i="10"/>
  <c r="Q54" i="10" s="1"/>
  <c r="AU38" i="10"/>
  <c r="Q15" i="10"/>
  <c r="AN42" i="10"/>
  <c r="AN54" i="10" s="1"/>
  <c r="T15" i="10"/>
  <c r="AP54" i="10"/>
  <c r="I18" i="11"/>
  <c r="Q18" i="11"/>
  <c r="H18" i="11"/>
  <c r="O18" i="11"/>
  <c r="U18" i="11"/>
  <c r="N18" i="11"/>
  <c r="V18" i="11"/>
  <c r="M18" i="11"/>
  <c r="J18" i="11"/>
  <c r="K23" i="1"/>
  <c r="AI9" i="10" s="1"/>
  <c r="W47" i="10"/>
  <c r="J203" i="1"/>
  <c r="AH26" i="10" s="1"/>
  <c r="N125" i="1"/>
  <c r="N277" i="1"/>
  <c r="N278" i="1" s="1"/>
  <c r="AL31" i="10" s="1"/>
  <c r="M341" i="1"/>
  <c r="AK36" i="10" s="1"/>
  <c r="N132" i="1"/>
  <c r="H234" i="1"/>
  <c r="W27" i="10" s="1"/>
  <c r="N28" i="1"/>
  <c r="AL10" i="10" s="1"/>
  <c r="L205" i="1"/>
  <c r="N205" i="1" s="1"/>
  <c r="AH47" i="10"/>
  <c r="L14" i="1"/>
  <c r="AJ8" i="10" s="1"/>
  <c r="J87" i="1"/>
  <c r="AH14" i="10" s="1"/>
  <c r="K351" i="1"/>
  <c r="AI37" i="10" s="1"/>
  <c r="L193" i="1"/>
  <c r="AJ24" i="10" s="1"/>
  <c r="M244" i="1"/>
  <c r="AK28" i="10" s="1"/>
  <c r="O408" i="1"/>
  <c r="AM13" i="11" s="1"/>
  <c r="O489" i="1"/>
  <c r="AM16" i="11" s="1"/>
  <c r="AI14" i="11"/>
  <c r="P408" i="1"/>
  <c r="AN13" i="11" s="1"/>
  <c r="J71" i="1"/>
  <c r="AH13" i="10" s="1"/>
  <c r="N183" i="1"/>
  <c r="W48" i="10"/>
  <c r="N417" i="1"/>
  <c r="N426" i="1" s="1"/>
  <c r="AL15" i="11" s="1"/>
  <c r="N191" i="1"/>
  <c r="I325" i="1"/>
  <c r="AG34" i="10" s="1"/>
  <c r="N165" i="1"/>
  <c r="N144" i="1"/>
  <c r="N145" i="1" s="1"/>
  <c r="AL20" i="10" s="1"/>
  <c r="L145" i="1"/>
  <c r="AJ20" i="10" s="1"/>
  <c r="V283" i="1"/>
  <c r="W283" i="1" s="1"/>
  <c r="N160" i="1"/>
  <c r="H28" i="1"/>
  <c r="W10" i="10" s="1"/>
  <c r="L351" i="1"/>
  <c r="AJ37" i="10" s="1"/>
  <c r="I145" i="1"/>
  <c r="AG20" i="10" s="1"/>
  <c r="AD46" i="10"/>
  <c r="P342" i="1"/>
  <c r="T489" i="1"/>
  <c r="L336" i="1"/>
  <c r="AJ35" i="10" s="1"/>
  <c r="AG53" i="10"/>
  <c r="AH48" i="10"/>
  <c r="N341" i="1"/>
  <c r="AL36" i="10" s="1"/>
  <c r="L150" i="1"/>
  <c r="AJ21" i="10" s="1"/>
  <c r="O378" i="1"/>
  <c r="AM12" i="11" s="1"/>
  <c r="L341" i="1"/>
  <c r="AJ36" i="10" s="1"/>
  <c r="K203" i="1"/>
  <c r="AI26" i="10" s="1"/>
  <c r="Y252" i="1"/>
  <c r="Y376" i="1"/>
  <c r="AI53" i="10"/>
  <c r="AI17" i="11"/>
  <c r="K71" i="1"/>
  <c r="AI13" i="10" s="1"/>
  <c r="J133" i="1"/>
  <c r="AH18" i="10" s="1"/>
  <c r="Y211" i="1"/>
  <c r="Y346" i="1"/>
  <c r="AF28" i="10"/>
  <c r="N19" i="1"/>
  <c r="AC41" i="10"/>
  <c r="AW41" i="10" s="1"/>
  <c r="AE35" i="10"/>
  <c r="AD20" i="10"/>
  <c r="Y200" i="1"/>
  <c r="Y296" i="1"/>
  <c r="Z14" i="10"/>
  <c r="Y417" i="1"/>
  <c r="S88" i="1"/>
  <c r="AQ10" i="11" s="1"/>
  <c r="W488" i="1"/>
  <c r="K327" i="1"/>
  <c r="N327" i="1" s="1"/>
  <c r="N336" i="1" s="1"/>
  <c r="AL35" i="10" s="1"/>
  <c r="Y51" i="1"/>
  <c r="Y389" i="1"/>
  <c r="V413" i="1"/>
  <c r="AT14" i="11" s="1"/>
  <c r="Y322" i="1"/>
  <c r="N71" i="1"/>
  <c r="AL13" i="10" s="1"/>
  <c r="Y49" i="1"/>
  <c r="AK47" i="10"/>
  <c r="Y257" i="1"/>
  <c r="AD48" i="10"/>
  <c r="Y189" i="1"/>
  <c r="Y259" i="1"/>
  <c r="Y41" i="1"/>
  <c r="Y481" i="1"/>
  <c r="Y298" i="1"/>
  <c r="Y233" i="1"/>
  <c r="AG46" i="10"/>
  <c r="Y227" i="1"/>
  <c r="Y212" i="1"/>
  <c r="Y97" i="1"/>
  <c r="Z11" i="10"/>
  <c r="AD13" i="11"/>
  <c r="J408" i="1"/>
  <c r="AH13" i="11" s="1"/>
  <c r="V387" i="1"/>
  <c r="W387" i="1" s="1"/>
  <c r="Z35" i="10"/>
  <c r="AE16" i="10"/>
  <c r="Y355" i="1"/>
  <c r="Y40" i="1"/>
  <c r="Y373" i="1"/>
  <c r="Y420" i="1"/>
  <c r="W52" i="10"/>
  <c r="Y113" i="1"/>
  <c r="AB9" i="10"/>
  <c r="M234" i="1"/>
  <c r="AK27" i="10" s="1"/>
  <c r="Y99" i="1"/>
  <c r="N455" i="1"/>
  <c r="AL50" i="10" s="1"/>
  <c r="Y240" i="1"/>
  <c r="L23" i="1"/>
  <c r="AJ9" i="10" s="1"/>
  <c r="Y120" i="1"/>
  <c r="Y425" i="1"/>
  <c r="Y374" i="1"/>
  <c r="Y345" i="1"/>
  <c r="U489" i="1"/>
  <c r="AS16" i="11" s="1"/>
  <c r="AE26" i="10"/>
  <c r="AF16" i="10"/>
  <c r="AG47" i="10"/>
  <c r="AE16" i="11"/>
  <c r="N450" i="1"/>
  <c r="AA34" i="10"/>
  <c r="AC17" i="10"/>
  <c r="AW17" i="10" s="1"/>
  <c r="N353" i="1"/>
  <c r="N360" i="1" s="1"/>
  <c r="AL38" i="10" s="1"/>
  <c r="Y20" i="10"/>
  <c r="AA36" i="10"/>
  <c r="Y398" i="1"/>
  <c r="I62" i="1"/>
  <c r="AG12" i="10" s="1"/>
  <c r="AC20" i="10"/>
  <c r="Y238" i="1"/>
  <c r="AD28" i="10"/>
  <c r="Y254" i="1"/>
  <c r="Y368" i="1"/>
  <c r="Y415" i="1"/>
  <c r="V497" i="1"/>
  <c r="V498" i="1" s="1"/>
  <c r="AT17" i="11" s="1"/>
  <c r="V23" i="1"/>
  <c r="W23" i="1" s="1"/>
  <c r="W325" i="1"/>
  <c r="M385" i="1"/>
  <c r="N385" i="1" s="1"/>
  <c r="AE37" i="10"/>
  <c r="Y208" i="1"/>
  <c r="Y144" i="1"/>
  <c r="Y277" i="1"/>
  <c r="Y69" i="1"/>
  <c r="W236" i="1"/>
  <c r="V244" i="1"/>
  <c r="W244" i="1" s="1"/>
  <c r="W9" i="1"/>
  <c r="V14" i="1"/>
  <c r="AT9" i="11" s="1"/>
  <c r="L407" i="1"/>
  <c r="AJ45" i="10" s="1"/>
  <c r="Y13" i="11"/>
  <c r="Y44" i="10"/>
  <c r="Y46" i="10" s="1"/>
  <c r="Y123" i="1"/>
  <c r="Y309" i="1"/>
  <c r="AE41" i="10"/>
  <c r="Y372" i="1"/>
  <c r="Y349" i="1"/>
  <c r="Y351" i="1"/>
  <c r="H325" i="1"/>
  <c r="W34" i="10" s="1"/>
  <c r="L313" i="1"/>
  <c r="L325" i="1" s="1"/>
  <c r="AJ34" i="10" s="1"/>
  <c r="K313" i="1"/>
  <c r="Y78" i="1"/>
  <c r="Y171" i="1"/>
  <c r="Y135" i="1"/>
  <c r="AO14" i="11"/>
  <c r="N153" i="1"/>
  <c r="L157" i="1"/>
  <c r="AJ22" i="10" s="1"/>
  <c r="AD8" i="10"/>
  <c r="AD9" i="11"/>
  <c r="Y18" i="1"/>
  <c r="AF9" i="10"/>
  <c r="Y86" i="1"/>
  <c r="Y172" i="1"/>
  <c r="Y119" i="1"/>
  <c r="Y492" i="1"/>
  <c r="H497" i="1"/>
  <c r="H498" i="1" s="1"/>
  <c r="M353" i="1"/>
  <c r="M360" i="1" s="1"/>
  <c r="AK38" i="10" s="1"/>
  <c r="AI49" i="10"/>
  <c r="AI52" i="10" s="1"/>
  <c r="K489" i="1"/>
  <c r="AI16" i="11" s="1"/>
  <c r="Z36" i="10"/>
  <c r="Y363" i="1"/>
  <c r="L185" i="1"/>
  <c r="AJ23" i="10" s="1"/>
  <c r="Z9" i="11"/>
  <c r="AA12" i="10"/>
  <c r="Y85" i="1"/>
  <c r="AD14" i="10"/>
  <c r="AD15" i="10" s="1"/>
  <c r="AA17" i="10"/>
  <c r="N407" i="1"/>
  <c r="AL45" i="10" s="1"/>
  <c r="J262" i="1"/>
  <c r="N262" i="1" s="1"/>
  <c r="AE9" i="11"/>
  <c r="AE8" i="10"/>
  <c r="Y79" i="1"/>
  <c r="Y209" i="1"/>
  <c r="AE51" i="10"/>
  <c r="AE52" i="10" s="1"/>
  <c r="Y25" i="1"/>
  <c r="L497" i="1"/>
  <c r="L498" i="1" s="1"/>
  <c r="AJ53" i="10" s="1"/>
  <c r="X18" i="10"/>
  <c r="N170" i="1"/>
  <c r="Y215" i="1"/>
  <c r="Y261" i="1"/>
  <c r="AH8" i="10"/>
  <c r="AH9" i="11"/>
  <c r="K408" i="1"/>
  <c r="AI13" i="11" s="1"/>
  <c r="N281" i="1"/>
  <c r="L283" i="1"/>
  <c r="AJ32" i="10" s="1"/>
  <c r="I150" i="1"/>
  <c r="AG21" i="10" s="1"/>
  <c r="Y432" i="1"/>
  <c r="AB39" i="10"/>
  <c r="W147" i="1"/>
  <c r="V150" i="1"/>
  <c r="W150" i="1" s="1"/>
  <c r="H387" i="1"/>
  <c r="W43" i="10" s="1"/>
  <c r="AF14" i="11"/>
  <c r="AF47" i="10"/>
  <c r="AF51" i="10"/>
  <c r="H185" i="1"/>
  <c r="W23" i="10" s="1"/>
  <c r="L62" i="1"/>
  <c r="AJ12" i="10" s="1"/>
  <c r="N61" i="1"/>
  <c r="Y266" i="1"/>
  <c r="M133" i="1"/>
  <c r="AK18" i="10" s="1"/>
  <c r="L488" i="1"/>
  <c r="AJ51" i="10" s="1"/>
  <c r="AJ52" i="10" s="1"/>
  <c r="N150" i="1"/>
  <c r="AL21" i="10" s="1"/>
  <c r="W355" i="1"/>
  <c r="V360" i="1"/>
  <c r="W360" i="1" s="1"/>
  <c r="AG8" i="10"/>
  <c r="AG9" i="11"/>
  <c r="H88" i="1"/>
  <c r="W10" i="11" s="1"/>
  <c r="Y406" i="1"/>
  <c r="Y433" i="1"/>
  <c r="Y494" i="1"/>
  <c r="K280" i="1"/>
  <c r="Y166" i="1"/>
  <c r="Y187" i="1"/>
  <c r="T88" i="1"/>
  <c r="AR10" i="11" s="1"/>
  <c r="R88" i="1"/>
  <c r="AP10" i="11" s="1"/>
  <c r="U158" i="1"/>
  <c r="U194" i="1" s="1"/>
  <c r="AS11" i="11" s="1"/>
  <c r="T158" i="1"/>
  <c r="T194" i="1" s="1"/>
  <c r="AR11" i="11" s="1"/>
  <c r="S158" i="1"/>
  <c r="S194" i="1" s="1"/>
  <c r="AQ11" i="11" s="1"/>
  <c r="R158" i="1"/>
  <c r="R194" i="1" s="1"/>
  <c r="AP11" i="11" s="1"/>
  <c r="O158" i="1"/>
  <c r="O194" i="1" s="1"/>
  <c r="AM11" i="11" s="1"/>
  <c r="U408" i="1"/>
  <c r="AS13" i="11" s="1"/>
  <c r="T408" i="1"/>
  <c r="AR13" i="11" s="1"/>
  <c r="S408" i="1"/>
  <c r="AQ13" i="11" s="1"/>
  <c r="R489" i="1"/>
  <c r="AP16" i="11" s="1"/>
  <c r="U342" i="1"/>
  <c r="N364" i="1"/>
  <c r="AL39" i="10" s="1"/>
  <c r="M9" i="1"/>
  <c r="Y73" i="1"/>
  <c r="Y304" i="1"/>
  <c r="Y10" i="11"/>
  <c r="AB50" i="10"/>
  <c r="Y126" i="1"/>
  <c r="H489" i="1"/>
  <c r="W16" i="11" s="1"/>
  <c r="AC12" i="10"/>
  <c r="AW12" i="10" s="1"/>
  <c r="Y258" i="1"/>
  <c r="L426" i="1"/>
  <c r="AJ48" i="10" s="1"/>
  <c r="Y461" i="1"/>
  <c r="V62" i="1"/>
  <c r="W62" i="1" s="1"/>
  <c r="V377" i="1"/>
  <c r="W377" i="1" s="1"/>
  <c r="V407" i="1"/>
  <c r="W407" i="1" s="1"/>
  <c r="M97" i="1"/>
  <c r="AK16" i="10" s="1"/>
  <c r="Y21" i="1"/>
  <c r="X13" i="10"/>
  <c r="Y312" i="1"/>
  <c r="Y162" i="1"/>
  <c r="L97" i="1"/>
  <c r="AJ16" i="10" s="1"/>
  <c r="AD51" i="10"/>
  <c r="AA26" i="10"/>
  <c r="N347" i="1"/>
  <c r="N351" i="1" s="1"/>
  <c r="AL37" i="10" s="1"/>
  <c r="N175" i="1"/>
  <c r="AH46" i="10"/>
  <c r="AI46" i="10"/>
  <c r="I244" i="1"/>
  <c r="AG28" i="10" s="1"/>
  <c r="I370" i="1"/>
  <c r="AG40" i="10" s="1"/>
  <c r="I408" i="1"/>
  <c r="AG13" i="11" s="1"/>
  <c r="AB43" i="10"/>
  <c r="Z43" i="10"/>
  <c r="Y449" i="1"/>
  <c r="AC18" i="10"/>
  <c r="W153" i="1"/>
  <c r="V157" i="1"/>
  <c r="W157" i="1" s="1"/>
  <c r="L113" i="1"/>
  <c r="AJ17" i="10" s="1"/>
  <c r="AB24" i="10"/>
  <c r="AA24" i="10"/>
  <c r="Y411" i="1"/>
  <c r="Y54" i="1"/>
  <c r="AE10" i="11"/>
  <c r="N178" i="1"/>
  <c r="M185" i="1"/>
  <c r="AK23" i="10" s="1"/>
  <c r="W329" i="1"/>
  <c r="W336" i="1" s="1"/>
  <c r="V336" i="1"/>
  <c r="N197" i="1"/>
  <c r="M203" i="1"/>
  <c r="AK26" i="10" s="1"/>
  <c r="Z26" i="10"/>
  <c r="Y36" i="1"/>
  <c r="Y367" i="1"/>
  <c r="Y418" i="1"/>
  <c r="AC49" i="10"/>
  <c r="Y429" i="1"/>
  <c r="X23" i="10"/>
  <c r="Y23" i="10"/>
  <c r="L392" i="1"/>
  <c r="M426" i="1"/>
  <c r="Y22" i="1"/>
  <c r="AK44" i="10"/>
  <c r="Y50" i="1"/>
  <c r="Y403" i="1"/>
  <c r="Y40" i="10"/>
  <c r="W27" i="1"/>
  <c r="V28" i="1"/>
  <c r="W28" i="1" s="1"/>
  <c r="W75" i="1"/>
  <c r="V87" i="1"/>
  <c r="U378" i="1"/>
  <c r="AS12" i="11" s="1"/>
  <c r="T342" i="1"/>
  <c r="N40" i="1"/>
  <c r="K57" i="1"/>
  <c r="AI11" i="10" s="1"/>
  <c r="I185" i="1"/>
  <c r="AG23" i="10" s="1"/>
  <c r="Y286" i="1"/>
  <c r="X14" i="10"/>
  <c r="Y301" i="1"/>
  <c r="Y308" i="1"/>
  <c r="Y353" i="1"/>
  <c r="AF38" i="10"/>
  <c r="J366" i="1"/>
  <c r="X21" i="10"/>
  <c r="Y150" i="1"/>
  <c r="Y49" i="10"/>
  <c r="AC16" i="10"/>
  <c r="AW16" i="10" s="1"/>
  <c r="X33" i="10"/>
  <c r="AE15" i="11"/>
  <c r="Y276" i="1"/>
  <c r="AC31" i="10"/>
  <c r="V142" i="1"/>
  <c r="W142" i="1" s="1"/>
  <c r="W136" i="1"/>
  <c r="Y15" i="11"/>
  <c r="Y48" i="10"/>
  <c r="AE21" i="10"/>
  <c r="AC21" i="10"/>
  <c r="Y148" i="1"/>
  <c r="AD21" i="10"/>
  <c r="Y180" i="1"/>
  <c r="Y197" i="1"/>
  <c r="AC26" i="10"/>
  <c r="AW26" i="10" s="1"/>
  <c r="Y292" i="1"/>
  <c r="Y303" i="1"/>
  <c r="AC37" i="10"/>
  <c r="AW37" i="10" s="1"/>
  <c r="W144" i="1"/>
  <c r="V145" i="1"/>
  <c r="W145" i="1" s="1"/>
  <c r="L244" i="1"/>
  <c r="AJ28" i="10" s="1"/>
  <c r="N237" i="1"/>
  <c r="N244" i="1" s="1"/>
  <c r="AL28" i="10" s="1"/>
  <c r="AB14" i="10"/>
  <c r="AA14" i="10"/>
  <c r="V57" i="1"/>
  <c r="W57" i="1" s="1"/>
  <c r="W56" i="1"/>
  <c r="Y178" i="1"/>
  <c r="Y207" i="1"/>
  <c r="Y302" i="1"/>
  <c r="K250" i="1"/>
  <c r="H274" i="1"/>
  <c r="W30" i="10" s="1"/>
  <c r="V446" i="1"/>
  <c r="L360" i="1"/>
  <c r="AJ38" i="10" s="1"/>
  <c r="AB35" i="10"/>
  <c r="W403" i="1"/>
  <c r="W197" i="1"/>
  <c r="V203" i="1"/>
  <c r="W203" i="1" s="1"/>
  <c r="W20" i="10"/>
  <c r="H158" i="1"/>
  <c r="Y74" i="1"/>
  <c r="AC14" i="10"/>
  <c r="Y103" i="1"/>
  <c r="Y183" i="1"/>
  <c r="Y198" i="1"/>
  <c r="Y395" i="1"/>
  <c r="V364" i="1"/>
  <c r="W364" i="1" s="1"/>
  <c r="W362" i="1"/>
  <c r="AB17" i="10"/>
  <c r="Z17" i="10"/>
  <c r="Y53" i="1"/>
  <c r="Y65" i="1"/>
  <c r="Y129" i="1"/>
  <c r="AA37" i="10"/>
  <c r="AB16" i="10"/>
  <c r="AA16" i="10"/>
  <c r="Y315" i="1"/>
  <c r="N22" i="1"/>
  <c r="M23" i="1"/>
  <c r="AK9" i="10" s="1"/>
  <c r="AA40" i="10"/>
  <c r="Y327" i="1"/>
  <c r="AC35" i="10"/>
  <c r="AW35" i="10" s="1"/>
  <c r="AA51" i="10"/>
  <c r="Y155" i="1"/>
  <c r="Y192" i="1"/>
  <c r="AF17" i="11"/>
  <c r="Y495" i="1"/>
  <c r="AG9" i="10"/>
  <c r="Z9" i="10"/>
  <c r="Y396" i="1"/>
  <c r="Y12" i="10"/>
  <c r="Y15" i="10" s="1"/>
  <c r="H401" i="1"/>
  <c r="W44" i="10" s="1"/>
  <c r="L413" i="1"/>
  <c r="AF26" i="10"/>
  <c r="AE19" i="10"/>
  <c r="V133" i="1"/>
  <c r="W133" i="1" s="1"/>
  <c r="W415" i="1"/>
  <c r="V426" i="1"/>
  <c r="N53" i="1"/>
  <c r="J57" i="1"/>
  <c r="AH11" i="10" s="1"/>
  <c r="Y399" i="1"/>
  <c r="L267" i="1"/>
  <c r="N267" i="1" s="1"/>
  <c r="Y64" i="1"/>
  <c r="AB53" i="10"/>
  <c r="AA13" i="10"/>
  <c r="K158" i="1"/>
  <c r="K194" i="1" s="1"/>
  <c r="AB41" i="10"/>
  <c r="Z41" i="10"/>
  <c r="Y83" i="1"/>
  <c r="Y112" i="1"/>
  <c r="AF17" i="10"/>
  <c r="Y128" i="1"/>
  <c r="AB13" i="10"/>
  <c r="N157" i="1"/>
  <c r="AL22" i="10" s="1"/>
  <c r="AB36" i="10"/>
  <c r="Y404" i="1"/>
  <c r="X45" i="10"/>
  <c r="AB40" i="10"/>
  <c r="R378" i="1"/>
  <c r="AP12" i="11" s="1"/>
  <c r="W370" i="1"/>
  <c r="N60" i="1"/>
  <c r="J62" i="1"/>
  <c r="AE38" i="10"/>
  <c r="N56" i="1"/>
  <c r="L57" i="1"/>
  <c r="AJ11" i="10" s="1"/>
  <c r="AB28" i="10"/>
  <c r="Z28" i="10"/>
  <c r="AD53" i="10"/>
  <c r="AD17" i="11"/>
  <c r="Y441" i="1"/>
  <c r="Y168" i="1"/>
  <c r="O88" i="1"/>
  <c r="AM10" i="11" s="1"/>
  <c r="R342" i="1"/>
  <c r="R408" i="1"/>
  <c r="AP13" i="11" s="1"/>
  <c r="J26" i="1"/>
  <c r="J28" i="1" s="1"/>
  <c r="AH10" i="10" s="1"/>
  <c r="P158" i="1"/>
  <c r="P194" i="1" s="1"/>
  <c r="Y51" i="10"/>
  <c r="AB26" i="10"/>
  <c r="AA31" i="10"/>
  <c r="N413" i="1"/>
  <c r="AL14" i="11" s="1"/>
  <c r="N97" i="1"/>
  <c r="AL16" i="10" s="1"/>
  <c r="I133" i="1"/>
  <c r="AG18" i="10" s="1"/>
  <c r="S342" i="1"/>
  <c r="L364" i="1"/>
  <c r="AJ39" i="10" s="1"/>
  <c r="I455" i="1"/>
  <c r="AG50" i="10" s="1"/>
  <c r="AA43" i="10"/>
  <c r="Y18" i="10"/>
  <c r="AD19" i="10"/>
  <c r="AE15" i="10"/>
  <c r="AR16" i="11"/>
  <c r="AK53" i="10"/>
  <c r="N381" i="1"/>
  <c r="N285" i="1"/>
  <c r="N293" i="1" s="1"/>
  <c r="AL33" i="10" s="1"/>
  <c r="L293" i="1"/>
  <c r="AJ33" i="10" s="1"/>
  <c r="P489" i="1"/>
  <c r="AH24" i="10"/>
  <c r="M342" i="1"/>
  <c r="AU37" i="10"/>
  <c r="AT42" i="10"/>
  <c r="AU42" i="10" s="1"/>
  <c r="Y400" i="1"/>
  <c r="P88" i="1"/>
  <c r="Q158" i="1"/>
  <c r="T378" i="1"/>
  <c r="AR12" i="11" s="1"/>
  <c r="P498" i="1"/>
  <c r="W497" i="1"/>
  <c r="Q378" i="1"/>
  <c r="AO12" i="11" s="1"/>
  <c r="P54" i="10"/>
  <c r="K54" i="10"/>
  <c r="X31" i="10"/>
  <c r="Y278" i="1"/>
  <c r="Y181" i="1"/>
  <c r="P378" i="1"/>
  <c r="W455" i="1"/>
  <c r="Q489" i="1"/>
  <c r="Y390" i="1"/>
  <c r="Y316" i="1"/>
  <c r="AA17" i="11"/>
  <c r="AA53" i="10"/>
  <c r="AI41" i="10"/>
  <c r="T54" i="10"/>
  <c r="AK17" i="11"/>
  <c r="Q342" i="1"/>
  <c r="AQ14" i="11"/>
  <c r="W15" i="10"/>
  <c r="L54" i="10"/>
  <c r="AC10" i="10"/>
  <c r="L234" i="1"/>
  <c r="AJ27" i="10" s="1"/>
  <c r="J274" i="1"/>
  <c r="N268" i="1"/>
  <c r="AB17" i="11"/>
  <c r="AR54" i="10"/>
  <c r="S18" i="11"/>
  <c r="AB19" i="10"/>
  <c r="Z19" i="10"/>
  <c r="X49" i="10"/>
  <c r="Y446" i="1"/>
  <c r="Y253" i="1"/>
  <c r="AS54" i="10"/>
  <c r="R18" i="11"/>
  <c r="L18" i="11"/>
  <c r="V193" i="1"/>
  <c r="N308" i="1"/>
  <c r="AT52" i="10"/>
  <c r="AU49" i="10"/>
  <c r="AU53" i="10"/>
  <c r="P18" i="11"/>
  <c r="I342" i="1"/>
  <c r="Y39" i="1"/>
  <c r="Y165" i="1"/>
  <c r="W103" i="1"/>
  <c r="V113" i="1"/>
  <c r="W113" i="1" s="1"/>
  <c r="W253" i="1"/>
  <c r="W274" i="1" s="1"/>
  <c r="V274" i="1"/>
  <c r="V325" i="1"/>
  <c r="N189" i="1"/>
  <c r="N193" i="1" s="1"/>
  <c r="M193" i="1"/>
  <c r="N466" i="1"/>
  <c r="N488" i="1" s="1"/>
  <c r="M488" i="1"/>
  <c r="J441" i="1"/>
  <c r="I446" i="1"/>
  <c r="AG49" i="10" s="1"/>
  <c r="Z37" i="10"/>
  <c r="N54" i="10"/>
  <c r="N124" i="1"/>
  <c r="N133" i="1" s="1"/>
  <c r="AL18" i="10" s="1"/>
  <c r="L133" i="1"/>
  <c r="AJ18" i="10" s="1"/>
  <c r="N201" i="1"/>
  <c r="L203" i="1"/>
  <c r="AJ26" i="10" s="1"/>
  <c r="Y191" i="1"/>
  <c r="Y291" i="1"/>
  <c r="Y493" i="1"/>
  <c r="V401" i="1"/>
  <c r="W401" i="1" s="1"/>
  <c r="T18" i="11"/>
  <c r="K18" i="11"/>
  <c r="Y366" i="1"/>
  <c r="W208" i="1"/>
  <c r="W234" i="1" s="1"/>
  <c r="V234" i="1"/>
  <c r="W291" i="1"/>
  <c r="V293" i="1"/>
  <c r="W293" i="1" s="1"/>
  <c r="N135" i="1"/>
  <c r="N142" i="1" s="1"/>
  <c r="AL19" i="10" s="1"/>
  <c r="L142" i="1"/>
  <c r="AJ19" i="10" s="1"/>
  <c r="N82" i="1"/>
  <c r="N87" i="1" s="1"/>
  <c r="M87" i="1"/>
  <c r="Z18" i="10"/>
  <c r="AU43" i="10"/>
  <c r="M113" i="1"/>
  <c r="AK17" i="10" s="1"/>
  <c r="N247" i="1"/>
  <c r="N248" i="1" s="1"/>
  <c r="AL29" i="10" s="1"/>
  <c r="L248" i="1"/>
  <c r="AJ29" i="10" s="1"/>
  <c r="V351" i="1"/>
  <c r="W351" i="1" s="1"/>
  <c r="W344" i="1"/>
  <c r="V185" i="1"/>
  <c r="W185" i="1" s="1"/>
  <c r="Q88" i="1"/>
  <c r="AO10" i="11" s="1"/>
  <c r="AI36" i="10"/>
  <c r="N374" i="1"/>
  <c r="N377" i="1" s="1"/>
  <c r="L377" i="1"/>
  <c r="I488" i="1"/>
  <c r="AA10" i="10"/>
  <c r="H54" i="10"/>
  <c r="K46" i="10"/>
  <c r="AU46" i="10"/>
  <c r="W29" i="10"/>
  <c r="AW29" i="10" s="1"/>
  <c r="Y248" i="1"/>
  <c r="N234" i="1"/>
  <c r="AL27" i="10" s="1"/>
  <c r="Y410" i="1"/>
  <c r="Y224" i="1"/>
  <c r="Y442" i="1"/>
  <c r="X47" i="10"/>
  <c r="V97" i="1"/>
  <c r="AB31" i="10"/>
  <c r="W8" i="10"/>
  <c r="W9" i="11"/>
  <c r="Y11" i="1"/>
  <c r="N103" i="1"/>
  <c r="N113" i="1" s="1"/>
  <c r="AL17" i="10" s="1"/>
  <c r="W97" i="1"/>
  <c r="W71" i="1"/>
  <c r="O342" i="1"/>
  <c r="N496" i="1"/>
  <c r="N497" i="1" s="1"/>
  <c r="N498" i="1" s="1"/>
  <c r="J497" i="1"/>
  <c r="J498" i="1" s="1"/>
  <c r="AE18" i="10"/>
  <c r="Y124" i="1"/>
  <c r="S378" i="1"/>
  <c r="AQ12" i="11" s="1"/>
  <c r="U88" i="1"/>
  <c r="AS10" i="11" s="1"/>
  <c r="Y68" i="1"/>
  <c r="AW14" i="10" l="1"/>
  <c r="AW18" i="10"/>
  <c r="AJ9" i="11"/>
  <c r="N23" i="1"/>
  <c r="AL9" i="10" s="1"/>
  <c r="I88" i="1"/>
  <c r="AG10" i="11" s="1"/>
  <c r="AJ15" i="11"/>
  <c r="N57" i="1"/>
  <c r="AL11" i="10" s="1"/>
  <c r="AG15" i="10"/>
  <c r="AW31" i="10"/>
  <c r="N313" i="1"/>
  <c r="N325" i="1" s="1"/>
  <c r="AL34" i="10" s="1"/>
  <c r="N203" i="1"/>
  <c r="AL26" i="10" s="1"/>
  <c r="I158" i="1"/>
  <c r="I194" i="1" s="1"/>
  <c r="AG25" i="10" s="1"/>
  <c r="M387" i="1"/>
  <c r="AW21" i="10"/>
  <c r="AF35" i="10"/>
  <c r="AP18" i="11"/>
  <c r="AE17" i="10"/>
  <c r="J158" i="1"/>
  <c r="J194" i="1" s="1"/>
  <c r="AH11" i="11" s="1"/>
  <c r="Y377" i="1"/>
  <c r="Y184" i="1"/>
  <c r="AB37" i="10"/>
  <c r="AF53" i="10"/>
  <c r="K325" i="1"/>
  <c r="AI34" i="10" s="1"/>
  <c r="H194" i="1"/>
  <c r="W11" i="11" s="1"/>
  <c r="Z8" i="10"/>
  <c r="AQ18" i="11"/>
  <c r="AL48" i="10"/>
  <c r="AJ15" i="10"/>
  <c r="AE28" i="10"/>
  <c r="Y356" i="1"/>
  <c r="AL47" i="10"/>
  <c r="L489" i="1"/>
  <c r="AJ16" i="11" s="1"/>
  <c r="Y336" i="1"/>
  <c r="AF13" i="10"/>
  <c r="AW20" i="10"/>
  <c r="AF34" i="10"/>
  <c r="Z12" i="10"/>
  <c r="Z15" i="10" s="1"/>
  <c r="Z51" i="10"/>
  <c r="Z52" i="10" s="1"/>
  <c r="AI15" i="10"/>
  <c r="K336" i="1"/>
  <c r="AI35" i="10" s="1"/>
  <c r="W413" i="1"/>
  <c r="AU14" i="11" s="1"/>
  <c r="AA13" i="11"/>
  <c r="W17" i="11"/>
  <c r="W53" i="10"/>
  <c r="AJ17" i="11"/>
  <c r="R499" i="1"/>
  <c r="Y16" i="11"/>
  <c r="Y360" i="1"/>
  <c r="K88" i="1"/>
  <c r="AI10" i="11" s="1"/>
  <c r="Y203" i="1"/>
  <c r="N62" i="1"/>
  <c r="AL12" i="10" s="1"/>
  <c r="Y271" i="1"/>
  <c r="N185" i="1"/>
  <c r="AL23" i="10" s="1"/>
  <c r="AC19" i="10"/>
  <c r="AW19" i="10" s="1"/>
  <c r="Y142" i="1"/>
  <c r="N387" i="1"/>
  <c r="AL43" i="10" s="1"/>
  <c r="M14" i="1"/>
  <c r="N9" i="1"/>
  <c r="N14" i="1" s="1"/>
  <c r="X39" i="10"/>
  <c r="Y161" i="1"/>
  <c r="Z27" i="10"/>
  <c r="L274" i="1"/>
  <c r="AJ30" i="10" s="1"/>
  <c r="AD10" i="11"/>
  <c r="AE23" i="10"/>
  <c r="Y48" i="1"/>
  <c r="AE34" i="10"/>
  <c r="Y52" i="10"/>
  <c r="Z23" i="10"/>
  <c r="AC13" i="10"/>
  <c r="AW13" i="10" s="1"/>
  <c r="H408" i="1"/>
  <c r="W13" i="11" s="1"/>
  <c r="Y27" i="1"/>
  <c r="AF31" i="10"/>
  <c r="Y387" i="1"/>
  <c r="W14" i="1"/>
  <c r="AU9" i="11" s="1"/>
  <c r="Y62" i="1"/>
  <c r="Y9" i="1"/>
  <c r="Y280" i="1"/>
  <c r="Y219" i="1"/>
  <c r="AE27" i="10"/>
  <c r="AA44" i="10"/>
  <c r="AA46" i="10" s="1"/>
  <c r="AE39" i="10"/>
  <c r="AC39" i="10"/>
  <c r="Y313" i="1"/>
  <c r="AC11" i="10"/>
  <c r="AB27" i="10"/>
  <c r="T499" i="1"/>
  <c r="AE48" i="10"/>
  <c r="Y145" i="1"/>
  <c r="Y182" i="1"/>
  <c r="N280" i="1"/>
  <c r="N283" i="1" s="1"/>
  <c r="AL32" i="10" s="1"/>
  <c r="K283" i="1"/>
  <c r="AI32" i="10" s="1"/>
  <c r="AM18" i="11"/>
  <c r="M378" i="1"/>
  <c r="AK42" i="10" s="1"/>
  <c r="I378" i="1"/>
  <c r="AG12" i="11" s="1"/>
  <c r="S499" i="1"/>
  <c r="AB51" i="10"/>
  <c r="AF49" i="10"/>
  <c r="AF52" i="10" s="1"/>
  <c r="AF43" i="10"/>
  <c r="AC43" i="10"/>
  <c r="AW43" i="10" s="1"/>
  <c r="Y341" i="1"/>
  <c r="AC36" i="10"/>
  <c r="AW36" i="10" s="1"/>
  <c r="AB20" i="10"/>
  <c r="Z20" i="10"/>
  <c r="Y385" i="1"/>
  <c r="AE14" i="11"/>
  <c r="AE47" i="10"/>
  <c r="AD25" i="10"/>
  <c r="AI25" i="10"/>
  <c r="AI11" i="11"/>
  <c r="AT15" i="11"/>
  <c r="W426" i="1"/>
  <c r="AU15" i="11" s="1"/>
  <c r="AB10" i="10"/>
  <c r="AB18" i="10"/>
  <c r="Y262" i="1"/>
  <c r="Y393" i="1"/>
  <c r="AF10" i="10"/>
  <c r="Y87" i="1"/>
  <c r="AK15" i="11"/>
  <c r="AK48" i="10"/>
  <c r="AC15" i="11"/>
  <c r="AW15" i="11" s="1"/>
  <c r="Y426" i="1"/>
  <c r="AC48" i="10"/>
  <c r="AW48" i="10" s="1"/>
  <c r="AC50" i="10"/>
  <c r="AW50" i="10" s="1"/>
  <c r="Y455" i="1"/>
  <c r="AD49" i="10"/>
  <c r="AD52" i="10" s="1"/>
  <c r="Z10" i="11"/>
  <c r="AA8" i="10"/>
  <c r="AA9" i="11"/>
  <c r="AH12" i="10"/>
  <c r="AH15" i="10" s="1"/>
  <c r="J88" i="1"/>
  <c r="AH10" i="11" s="1"/>
  <c r="Y42" i="1"/>
  <c r="X30" i="10"/>
  <c r="Y289" i="1"/>
  <c r="AB33" i="10"/>
  <c r="Z33" i="10"/>
  <c r="Z53" i="10"/>
  <c r="Z17" i="11"/>
  <c r="Y250" i="1"/>
  <c r="V88" i="1"/>
  <c r="AT10" i="11" s="1"/>
  <c r="W87" i="1"/>
  <c r="AF44" i="10"/>
  <c r="Z38" i="10"/>
  <c r="AB38" i="10"/>
  <c r="AE33" i="10"/>
  <c r="Y263" i="1"/>
  <c r="AA49" i="10"/>
  <c r="AA52" i="10" s="1"/>
  <c r="L88" i="1"/>
  <c r="AJ10" i="11" s="1"/>
  <c r="O499" i="1"/>
  <c r="AB45" i="10"/>
  <c r="Z45" i="10"/>
  <c r="AF15" i="11"/>
  <c r="AF48" i="10"/>
  <c r="AC28" i="10"/>
  <c r="AW28" i="10" s="1"/>
  <c r="Y244" i="1"/>
  <c r="J370" i="1"/>
  <c r="AH40" i="10" s="1"/>
  <c r="N366" i="1"/>
  <c r="N370" i="1" s="1"/>
  <c r="AL40" i="10" s="1"/>
  <c r="AS18" i="11"/>
  <c r="AC34" i="10"/>
  <c r="AE45" i="10"/>
  <c r="K274" i="1"/>
  <c r="N250" i="1"/>
  <c r="N274" i="1" s="1"/>
  <c r="AL30" i="10" s="1"/>
  <c r="AB34" i="10"/>
  <c r="Z34" i="10"/>
  <c r="N392" i="1"/>
  <c r="N401" i="1" s="1"/>
  <c r="AL44" i="10" s="1"/>
  <c r="L401" i="1"/>
  <c r="AE22" i="10"/>
  <c r="Y71" i="1"/>
  <c r="AB49" i="10"/>
  <c r="AE53" i="10"/>
  <c r="Y133" i="1"/>
  <c r="H342" i="1"/>
  <c r="H378" i="1" s="1"/>
  <c r="AB23" i="10"/>
  <c r="Y164" i="1"/>
  <c r="Y23" i="1"/>
  <c r="AC9" i="10"/>
  <c r="AW9" i="10" s="1"/>
  <c r="AJ47" i="10"/>
  <c r="AJ14" i="11"/>
  <c r="W446" i="1"/>
  <c r="V489" i="1"/>
  <c r="AT16" i="11" s="1"/>
  <c r="AF13" i="11"/>
  <c r="AE24" i="10"/>
  <c r="AL41" i="10"/>
  <c r="AB22" i="10"/>
  <c r="AF24" i="10"/>
  <c r="AF36" i="10"/>
  <c r="AL53" i="10"/>
  <c r="AL17" i="11"/>
  <c r="Y11" i="11"/>
  <c r="Y25" i="10"/>
  <c r="AB47" i="10"/>
  <c r="AB14" i="11"/>
  <c r="W46" i="10"/>
  <c r="AJ41" i="10"/>
  <c r="AC24" i="10"/>
  <c r="AW24" i="10" s="1"/>
  <c r="Y193" i="1"/>
  <c r="AL24" i="10"/>
  <c r="AT54" i="10"/>
  <c r="AU54" i="10" s="1"/>
  <c r="AU52" i="10"/>
  <c r="AB12" i="10"/>
  <c r="AB32" i="10"/>
  <c r="AA32" i="10"/>
  <c r="Q194" i="1"/>
  <c r="AO11" i="11" s="1"/>
  <c r="V378" i="1"/>
  <c r="AT12" i="11" s="1"/>
  <c r="AA35" i="10"/>
  <c r="Z48" i="10"/>
  <c r="Z15" i="11"/>
  <c r="AD40" i="10"/>
  <c r="L158" i="1"/>
  <c r="L194" i="1" s="1"/>
  <c r="V342" i="1"/>
  <c r="Y497" i="1"/>
  <c r="AC32" i="10"/>
  <c r="U499" i="1"/>
  <c r="AR18" i="11"/>
  <c r="Z22" i="10"/>
  <c r="AG51" i="10"/>
  <c r="AG52" i="10" s="1"/>
  <c r="I489" i="1"/>
  <c r="X10" i="10"/>
  <c r="AW10" i="10" s="1"/>
  <c r="Y28" i="1"/>
  <c r="M88" i="1"/>
  <c r="AK10" i="11" s="1"/>
  <c r="AK14" i="10"/>
  <c r="AK15" i="10" s="1"/>
  <c r="N441" i="1"/>
  <c r="N446" i="1" s="1"/>
  <c r="AL49" i="10" s="1"/>
  <c r="J446" i="1"/>
  <c r="X16" i="11"/>
  <c r="Y34" i="10"/>
  <c r="AN10" i="11"/>
  <c r="X11" i="10"/>
  <c r="AC47" i="10"/>
  <c r="AW47" i="10" s="1"/>
  <c r="AC14" i="11"/>
  <c r="AW14" i="11" s="1"/>
  <c r="Y413" i="1"/>
  <c r="AL14" i="10"/>
  <c r="AA18" i="10"/>
  <c r="AA15" i="11"/>
  <c r="AA48" i="10"/>
  <c r="V158" i="1"/>
  <c r="V194" i="1" s="1"/>
  <c r="AT11" i="11" s="1"/>
  <c r="AC51" i="10"/>
  <c r="Y488" i="1"/>
  <c r="AC16" i="11"/>
  <c r="Y401" i="1"/>
  <c r="Y269" i="1"/>
  <c r="AC40" i="10"/>
  <c r="AW40" i="10" s="1"/>
  <c r="Y370" i="1"/>
  <c r="X44" i="10"/>
  <c r="X46" i="10" s="1"/>
  <c r="X13" i="11"/>
  <c r="AF14" i="10"/>
  <c r="AF40" i="10"/>
  <c r="AK13" i="11"/>
  <c r="AK43" i="10"/>
  <c r="AK46" i="10" s="1"/>
  <c r="AK51" i="10"/>
  <c r="AK52" i="10" s="1"/>
  <c r="M489" i="1"/>
  <c r="Y268" i="1"/>
  <c r="AA23" i="10"/>
  <c r="N158" i="1"/>
  <c r="W342" i="1"/>
  <c r="Z16" i="11"/>
  <c r="W193" i="1"/>
  <c r="M158" i="1"/>
  <c r="M194" i="1" s="1"/>
  <c r="AB11" i="10"/>
  <c r="AL51" i="10"/>
  <c r="X52" i="10"/>
  <c r="AW49" i="10"/>
  <c r="J342" i="1"/>
  <c r="AH30" i="10"/>
  <c r="AN12" i="11"/>
  <c r="Y157" i="1"/>
  <c r="AC22" i="10"/>
  <c r="AW22" i="10" s="1"/>
  <c r="Y158" i="1"/>
  <c r="AB48" i="10"/>
  <c r="AB15" i="11"/>
  <c r="AC23" i="10"/>
  <c r="AW23" i="10" s="1"/>
  <c r="Y185" i="1"/>
  <c r="AN11" i="11"/>
  <c r="X34" i="10"/>
  <c r="AW34" i="10" s="1"/>
  <c r="P499" i="1"/>
  <c r="AN17" i="11"/>
  <c r="W498" i="1"/>
  <c r="AU17" i="11" s="1"/>
  <c r="V408" i="1"/>
  <c r="AH53" i="10"/>
  <c r="AH17" i="11"/>
  <c r="Z14" i="11"/>
  <c r="Z47" i="10"/>
  <c r="AF11" i="10"/>
  <c r="AK24" i="10"/>
  <c r="AF23" i="10"/>
  <c r="Y234" i="1"/>
  <c r="AC27" i="10"/>
  <c r="AW27" i="10" s="1"/>
  <c r="X32" i="10"/>
  <c r="Y283" i="1"/>
  <c r="AO16" i="11"/>
  <c r="AN16" i="11"/>
  <c r="AG11" i="11" l="1"/>
  <c r="J378" i="1"/>
  <c r="AH12" i="11" s="1"/>
  <c r="N88" i="1"/>
  <c r="AL10" i="11" s="1"/>
  <c r="W25" i="10"/>
  <c r="AH25" i="10"/>
  <c r="H499" i="1"/>
  <c r="N194" i="1"/>
  <c r="AL11" i="11" s="1"/>
  <c r="AC15" i="10"/>
  <c r="AG42" i="10"/>
  <c r="AG54" i="10" s="1"/>
  <c r="W378" i="1"/>
  <c r="AU12" i="11" s="1"/>
  <c r="AL46" i="10"/>
  <c r="AW32" i="10"/>
  <c r="AC10" i="11"/>
  <c r="N408" i="1"/>
  <c r="AL13" i="11" s="1"/>
  <c r="W489" i="1"/>
  <c r="AU16" i="11" s="1"/>
  <c r="AB30" i="10"/>
  <c r="AC38" i="10"/>
  <c r="AW38" i="10" s="1"/>
  <c r="AA25" i="10"/>
  <c r="AF32" i="10"/>
  <c r="AK12" i="11"/>
  <c r="Y57" i="1"/>
  <c r="L342" i="1"/>
  <c r="L378" i="1" s="1"/>
  <c r="AJ12" i="11" s="1"/>
  <c r="N342" i="1"/>
  <c r="N378" i="1" s="1"/>
  <c r="AL42" i="10" s="1"/>
  <c r="AF46" i="10"/>
  <c r="AB25" i="10"/>
  <c r="AB52" i="10"/>
  <c r="AD16" i="11"/>
  <c r="Y364" i="1"/>
  <c r="AB9" i="11"/>
  <c r="AB8" i="10"/>
  <c r="AA16" i="11"/>
  <c r="AW39" i="10"/>
  <c r="AL9" i="11"/>
  <c r="AL8" i="10"/>
  <c r="AE30" i="10"/>
  <c r="AL15" i="10"/>
  <c r="AK8" i="10"/>
  <c r="AK9" i="11"/>
  <c r="Y274" i="1"/>
  <c r="W88" i="1"/>
  <c r="AU10" i="11" s="1"/>
  <c r="W158" i="1"/>
  <c r="AF16" i="11"/>
  <c r="Y325" i="1"/>
  <c r="AF30" i="10"/>
  <c r="AW11" i="10"/>
  <c r="AE17" i="11"/>
  <c r="AI30" i="10"/>
  <c r="K342" i="1"/>
  <c r="K378" i="1" s="1"/>
  <c r="AO18" i="11"/>
  <c r="Y489" i="1"/>
  <c r="AD11" i="11"/>
  <c r="AC25" i="10"/>
  <c r="Y407" i="1"/>
  <c r="AC45" i="10"/>
  <c r="AW45" i="10" s="1"/>
  <c r="AF18" i="10"/>
  <c r="AC33" i="10"/>
  <c r="AW33" i="10" s="1"/>
  <c r="Y293" i="1"/>
  <c r="X42" i="10"/>
  <c r="AL52" i="10"/>
  <c r="L408" i="1"/>
  <c r="AJ13" i="11" s="1"/>
  <c r="AJ44" i="10"/>
  <c r="AJ46" i="10" s="1"/>
  <c r="Q499" i="1"/>
  <c r="N489" i="1"/>
  <c r="AL16" i="11" s="1"/>
  <c r="Y267" i="1"/>
  <c r="AA11" i="11"/>
  <c r="X12" i="11"/>
  <c r="AW51" i="10"/>
  <c r="AC52" i="10"/>
  <c r="AW52" i="10" s="1"/>
  <c r="AB16" i="11"/>
  <c r="J489" i="1"/>
  <c r="AH49" i="10"/>
  <c r="AH52" i="10" s="1"/>
  <c r="X15" i="10"/>
  <c r="AC17" i="11"/>
  <c r="AC53" i="10"/>
  <c r="Y498" i="1"/>
  <c r="W408" i="1"/>
  <c r="AU13" i="11" s="1"/>
  <c r="AT13" i="11"/>
  <c r="AT18" i="11" s="1"/>
  <c r="V499" i="1"/>
  <c r="W194" i="1"/>
  <c r="AU11" i="11" s="1"/>
  <c r="AE44" i="10"/>
  <c r="AE46" i="10" s="1"/>
  <c r="AK11" i="11"/>
  <c r="AK25" i="10"/>
  <c r="Z11" i="11"/>
  <c r="Z25" i="10"/>
  <c r="AL25" i="10"/>
  <c r="AC8" i="10"/>
  <c r="AW8" i="10" s="1"/>
  <c r="Y14" i="1"/>
  <c r="AC9" i="11"/>
  <c r="AW9" i="11" s="1"/>
  <c r="X11" i="11"/>
  <c r="Y194" i="1"/>
  <c r="X25" i="10"/>
  <c r="AA11" i="10"/>
  <c r="AA15" i="10" s="1"/>
  <c r="AA10" i="11"/>
  <c r="AJ25" i="10"/>
  <c r="AJ11" i="11"/>
  <c r="AF9" i="11"/>
  <c r="AF8" i="10"/>
  <c r="AC44" i="10"/>
  <c r="AC13" i="11"/>
  <c r="AW13" i="11" s="1"/>
  <c r="Y42" i="10"/>
  <c r="Y54" i="10" s="1"/>
  <c r="Y12" i="11"/>
  <c r="Y18" i="11" s="1"/>
  <c r="W12" i="11"/>
  <c r="W18" i="11" s="1"/>
  <c r="W42" i="10"/>
  <c r="AB44" i="10"/>
  <c r="AB46" i="10" s="1"/>
  <c r="AB13" i="11"/>
  <c r="AK16" i="11"/>
  <c r="M499" i="1"/>
  <c r="AF10" i="11"/>
  <c r="X10" i="11"/>
  <c r="AW10" i="11" s="1"/>
  <c r="Y88" i="1"/>
  <c r="Z30" i="10"/>
  <c r="AG16" i="11"/>
  <c r="AG18" i="11" s="1"/>
  <c r="I499" i="1"/>
  <c r="AD12" i="11"/>
  <c r="AD42" i="10"/>
  <c r="AD54" i="10" s="1"/>
  <c r="AB10" i="11"/>
  <c r="AN18" i="11"/>
  <c r="AC30" i="10"/>
  <c r="AW30" i="10" s="1"/>
  <c r="AH42" i="10"/>
  <c r="Z44" i="10"/>
  <c r="Z46" i="10" s="1"/>
  <c r="AF15" i="10"/>
  <c r="AW16" i="11"/>
  <c r="AB15" i="10"/>
  <c r="AK54" i="10" l="1"/>
  <c r="AC46" i="10"/>
  <c r="AW46" i="10" s="1"/>
  <c r="AJ42" i="10"/>
  <c r="AL12" i="11"/>
  <c r="AL18" i="11" s="1"/>
  <c r="AH54" i="10"/>
  <c r="AW15" i="10"/>
  <c r="AK18" i="11"/>
  <c r="AB11" i="11"/>
  <c r="AL54" i="10"/>
  <c r="AU18" i="11"/>
  <c r="AC11" i="11"/>
  <c r="AW11" i="11" s="1"/>
  <c r="Y499" i="1"/>
  <c r="X54" i="10"/>
  <c r="W499" i="1"/>
  <c r="AA30" i="10"/>
  <c r="X18" i="11"/>
  <c r="L499" i="1"/>
  <c r="N499" i="1"/>
  <c r="AI12" i="11"/>
  <c r="AI18" i="11" s="1"/>
  <c r="AI42" i="10"/>
  <c r="AI54" i="10" s="1"/>
  <c r="K499" i="1"/>
  <c r="AB42" i="10"/>
  <c r="AB54" i="10" s="1"/>
  <c r="AB12" i="11"/>
  <c r="AH16" i="11"/>
  <c r="AH18" i="11" s="1"/>
  <c r="J499" i="1"/>
  <c r="AJ18" i="11"/>
  <c r="AF25" i="10"/>
  <c r="AF11" i="11"/>
  <c r="Z12" i="11"/>
  <c r="Z42" i="10"/>
  <c r="Z54" i="10" s="1"/>
  <c r="W54" i="10"/>
  <c r="AE13" i="11"/>
  <c r="AW17" i="11"/>
  <c r="Y408" i="1"/>
  <c r="AD18" i="11"/>
  <c r="AW53" i="10"/>
  <c r="AE12" i="11"/>
  <c r="AE42" i="10"/>
  <c r="Z13" i="11"/>
  <c r="AW25" i="10"/>
  <c r="AW44" i="10"/>
  <c r="AE11" i="11"/>
  <c r="AE25" i="10"/>
  <c r="AJ54" i="10"/>
  <c r="AB18" i="11" l="1"/>
  <c r="AE54" i="10"/>
  <c r="Y342" i="1"/>
  <c r="Y378" i="1"/>
  <c r="AC12" i="11"/>
  <c r="AC42" i="10"/>
  <c r="Z18" i="11"/>
  <c r="AF42" i="10"/>
  <c r="AF54" i="10" s="1"/>
  <c r="AF12" i="11"/>
  <c r="AF18" i="11" s="1"/>
  <c r="AA12" i="11"/>
  <c r="AA18" i="11" s="1"/>
  <c r="AA42" i="10"/>
  <c r="AA54" i="10" s="1"/>
  <c r="AE18" i="11"/>
  <c r="AC54" i="10" l="1"/>
  <c r="AW54" i="10" s="1"/>
  <c r="AW42" i="10"/>
  <c r="AC18" i="11"/>
  <c r="AW18" i="11" s="1"/>
  <c r="AW12" i="11"/>
</calcChain>
</file>

<file path=xl/sharedStrings.xml><?xml version="1.0" encoding="utf-8"?>
<sst xmlns="http://schemas.openxmlformats.org/spreadsheetml/2006/main" count="697" uniqueCount="553">
  <si>
    <t>מס'</t>
  </si>
  <si>
    <t>נושא</t>
  </si>
  <si>
    <t>מקורות מימון 2009</t>
  </si>
  <si>
    <t>תקציב 2012</t>
  </si>
  <si>
    <t>ממשלה ומוסדות</t>
  </si>
  <si>
    <t>מימון עירוני</t>
  </si>
  <si>
    <t>היטל השבחה</t>
  </si>
  <si>
    <t>בעלים</t>
  </si>
  <si>
    <t>הלוואות</t>
  </si>
  <si>
    <t>מכירת נכסים</t>
  </si>
  <si>
    <t>תקציב רב שנתי</t>
  </si>
  <si>
    <t>הצעת אגף תקציבים</t>
  </si>
  <si>
    <t>הנהלת העירייה</t>
  </si>
  <si>
    <t>שיפוצים, רכישות ועבודות בטיחות</t>
  </si>
  <si>
    <t>שיפוץ היכל העירייה</t>
  </si>
  <si>
    <t>ארכיון העיר</t>
  </si>
  <si>
    <t>סה"כ הנהלת העירייה</t>
  </si>
  <si>
    <t>מינהל הנדסה</t>
  </si>
  <si>
    <t>משרד מהנדס העיר</t>
  </si>
  <si>
    <t>עבודות מיוחדות</t>
  </si>
  <si>
    <t>מבנים מסוכנים - אגף הפיקוח על הבניה</t>
  </si>
  <si>
    <t>נגישות מתו"ס (מבנים, תשתיות וסביבה) - כולל ביצוע</t>
  </si>
  <si>
    <t>סה"כ משרד מהנדס העיר</t>
  </si>
  <si>
    <t>תכנון עיר</t>
  </si>
  <si>
    <t>סה"כ תכנון עיר</t>
  </si>
  <si>
    <t>תכנון דרכים ותנועה</t>
  </si>
  <si>
    <t xml:space="preserve">השלמת פיתוח בשכונות-היטל דרכים </t>
  </si>
  <si>
    <t>תכנון ומדידה במקומות שונים</t>
  </si>
  <si>
    <t>עבודות שונות</t>
  </si>
  <si>
    <t>נחלת יעקב-הסכם פיתוח</t>
  </si>
  <si>
    <t>חפ/1704 אזור תעשיה ליד הצ'ק פוסט</t>
  </si>
  <si>
    <t>רמת זמר - סלילה</t>
  </si>
  <si>
    <t>פיתוח מתחם חביבה רייך</t>
  </si>
  <si>
    <t>שיקום שכונת הדר - מערב</t>
  </si>
  <si>
    <t>שיקום שכונת הדר מזרח</t>
  </si>
  <si>
    <t>פארק נחל הגיבורים</t>
  </si>
  <si>
    <t>סה"כ תכנון דרכים ותנועה</t>
  </si>
  <si>
    <t>עבודות בשיתוף ממשלה</t>
  </si>
  <si>
    <t>בטיחות בדרכים בתחום הגורם האנושי</t>
  </si>
  <si>
    <t>סה"כ עבודות בשיתוף ממשלה</t>
  </si>
  <si>
    <t>תכנון נוף</t>
  </si>
  <si>
    <t>מדידה ותכנון גנים</t>
  </si>
  <si>
    <t>שביל אופניים לאורך החופים</t>
  </si>
  <si>
    <t>סה"כ תכנון נוף</t>
  </si>
  <si>
    <t>נכסים</t>
  </si>
  <si>
    <t>הפקעות שונות</t>
  </si>
  <si>
    <t>רישום ופרצלציה</t>
  </si>
  <si>
    <t>שיפוץ , שינוי יעוד , מדידות והריסות מבנים</t>
  </si>
  <si>
    <t>השלמת זכות בעלות לעירייה בנכסים</t>
  </si>
  <si>
    <t>רישום והסדרת נכסי עירייה</t>
  </si>
  <si>
    <t>טיפול בנכסים ציבוריים</t>
  </si>
  <si>
    <t>רכישה ושיפוץ מבנים/קרקעות</t>
  </si>
  <si>
    <t>תחנות אם וילד</t>
  </si>
  <si>
    <t xml:space="preserve">שוק תלפיות הסרת סכנה </t>
  </si>
  <si>
    <t>הסרת סכנה מנכסים ציבוריים</t>
  </si>
  <si>
    <t>פרסום מכרזים</t>
  </si>
  <si>
    <t>סה"כ נכסים</t>
  </si>
  <si>
    <t>סה"כ מינהל הנדסה</t>
  </si>
  <si>
    <t>חת"ר</t>
  </si>
  <si>
    <t>מערכת חינוך</t>
  </si>
  <si>
    <t xml:space="preserve">עבודות בטיחות ובטחון </t>
  </si>
  <si>
    <t>החלפת מתקני משחק בחצרות גנ"י</t>
  </si>
  <si>
    <t>החלפת מערכות , בדיקות גילוי וכיבוי אש מוסדות חינוך</t>
  </si>
  <si>
    <t>בדיקות תקופתיות אולמות וכיבוי אש אולמות</t>
  </si>
  <si>
    <t>בדיקות כשירות תקופתיות</t>
  </si>
  <si>
    <t>סה"כ עבודות בטיחות וביטחון</t>
  </si>
  <si>
    <t>מיזוג אויר במוסדות חינוך</t>
  </si>
  <si>
    <t>רכישת מערכת תוכנת יתרון</t>
  </si>
  <si>
    <t>ברזיות בחצרות ומתקני חימום מים וקולרים כולל התקנה</t>
  </si>
  <si>
    <t xml:space="preserve">הסבת מבנים לגנ"י </t>
  </si>
  <si>
    <t>תוספת כיתות בבתי"ס קיימים</t>
  </si>
  <si>
    <t>שיפוצים ,רכישות ומגרשי ספורט במרכזי נוער וצעירים</t>
  </si>
  <si>
    <t>סה"כ עבודות מיוחדות</t>
  </si>
  <si>
    <t>שיפוצים ובטיחות מבני חינוך וקהילה</t>
  </si>
  <si>
    <t>שיפוץ מוסדות עירוניים לפי קריטריונים</t>
  </si>
  <si>
    <t>שיפוצים ורכישות אופק חדש ועוז לתמורה</t>
  </si>
  <si>
    <t xml:space="preserve">שיפוץ מוסדות לא עירוניים </t>
  </si>
  <si>
    <t>שיפוצי שבר בבי"ס  וטיפול במפגעים מסוכנים</t>
  </si>
  <si>
    <t>שיפוצי שבר גנ"י</t>
  </si>
  <si>
    <t>שיקום מתקני משחק בחצרות גנ"י</t>
  </si>
  <si>
    <t>החלפת חלונות גליוטינה ודלתות רקובות</t>
  </si>
  <si>
    <t>החלפת סורגים גנ"י וחלונות עם מעקות בטיחות</t>
  </si>
  <si>
    <t>החלפת גדרות בבתי"ס וגנים</t>
  </si>
  <si>
    <t>שיפוץ,רכישת מתקנים לאולמות ספורט ומגרשים בבת"ס ,איטום גגות, החלפת פוליאריטן</t>
  </si>
  <si>
    <t>שיפוץ אולמות ספורט בית ספריים</t>
  </si>
  <si>
    <t>מסלול אופניים</t>
  </si>
  <si>
    <t>שיפוץ ורכישות - תנועות נוער</t>
  </si>
  <si>
    <t>סה"כ שיפוצים ובטיחות מבני חינוך</t>
  </si>
  <si>
    <t>ריהוט וציוד</t>
  </si>
  <si>
    <t>ריהוט חדרי מורים ומזכירויות (תיכוניים ויסודיים)</t>
  </si>
  <si>
    <t>שיפוצים ורכישות בבתי ספר בגין פריצות</t>
  </si>
  <si>
    <t xml:space="preserve">הצטיידות גנ"י </t>
  </si>
  <si>
    <t>פתיחת גנ"י חדשים ( תשתית והצטיידות)</t>
  </si>
  <si>
    <t>סה"כ ריהוט וציוד</t>
  </si>
  <si>
    <t>פרוייקטים בשיתוף ביטוח לאומי</t>
  </si>
  <si>
    <t>סה"כ פרוייקטים בשיתוף ביטוח לאומי</t>
  </si>
  <si>
    <t>מדע וטכנולוגיה</t>
  </si>
  <si>
    <t>יוזמות פדגוגיות בשיתוף מ.החינוך</t>
  </si>
  <si>
    <t>הצטיידות מעבדות מדע וטכנולוגיה</t>
  </si>
  <si>
    <t>פרוייקט חותם בשיתוף משרה"ח</t>
  </si>
  <si>
    <t>סה"כ מדע וטכנולוגיה</t>
  </si>
  <si>
    <t>מחשוב מוסדות חינוך</t>
  </si>
  <si>
    <t xml:space="preserve"> שדרוג מחשבים בשיתוף הפיס</t>
  </si>
  <si>
    <t>שדרוג מחשבים חלק עירוני ותוכנות</t>
  </si>
  <si>
    <t>מחשב לכל ילד</t>
  </si>
  <si>
    <t>הנהח"ש ממוחשבת</t>
  </si>
  <si>
    <t>סה"כ מיחשוב מוסדות חינוך</t>
  </si>
  <si>
    <t>סה"כ מערכת חינוך</t>
  </si>
  <si>
    <t>מערכת תרבות</t>
  </si>
  <si>
    <t>ספריות שונות - שיפוצים, הצטיידות וריהוט</t>
  </si>
  <si>
    <t>בית פאני קפלן</t>
  </si>
  <si>
    <t>בית הגפן</t>
  </si>
  <si>
    <t>סה"כ מערכת תרבות</t>
  </si>
  <si>
    <t>מערכת  רווחה</t>
  </si>
  <si>
    <t>שיפוץ מבני האגף</t>
  </si>
  <si>
    <t>עמותת מיל"ב - שיפוצים ורכישות</t>
  </si>
  <si>
    <t>סה"כ מערכת רווחה</t>
  </si>
  <si>
    <t>סה"כ מערכות חינוך, תרבות ורווחה</t>
  </si>
  <si>
    <t>מינהל תפעול</t>
  </si>
  <si>
    <t>מנהלי</t>
  </si>
  <si>
    <t>בינוי</t>
  </si>
  <si>
    <t xml:space="preserve">תכנון פרויקטים </t>
  </si>
  <si>
    <t>טיפול במפגעים פרטיים</t>
  </si>
  <si>
    <t>סה"כ מינהלי</t>
  </si>
  <si>
    <t>אגף תברואה</t>
  </si>
  <si>
    <t>רכישת כלי רכב</t>
  </si>
  <si>
    <t>כלי אצירה</t>
  </si>
  <si>
    <t>הצטיידות (חרמשים ומפוחים וחומרים)</t>
  </si>
  <si>
    <t>ניקוי גרפיטי</t>
  </si>
  <si>
    <t>מסתורי אשפה להגנה על עגלות</t>
  </si>
  <si>
    <t>פינוי וגניזת דברי קודש</t>
  </si>
  <si>
    <t>תגבור נקיון במתחמים מיוחדים</t>
  </si>
  <si>
    <t>תחנות מעבר</t>
  </si>
  <si>
    <t>סה"כ אגף תברואה</t>
  </si>
  <si>
    <t>שירות וטרינרי</t>
  </si>
  <si>
    <t>שירות וטרינרי - פינוי והובלת בע"ח</t>
  </si>
  <si>
    <t>עיקור וסירוס חתולי רחוב</t>
  </si>
  <si>
    <t>בניית מתחמים לשחרור כלבים</t>
  </si>
  <si>
    <t>ציוד מרפאה וריהוט לכלבייה החדשה</t>
  </si>
  <si>
    <t>סה"כ שירות וטרינרי</t>
  </si>
  <si>
    <t>אגף שפ"ע</t>
  </si>
  <si>
    <t>תמרור וסימון - הנחיות מח' תנועה</t>
  </si>
  <si>
    <t xml:space="preserve">שיפוץ פרטי מסגרות וספסלים </t>
  </si>
  <si>
    <t>שיפוץ קטעי כביש ומדרכה</t>
  </si>
  <si>
    <t xml:space="preserve">תמרורים </t>
  </si>
  <si>
    <t>צביעה וסימוני דרך</t>
  </si>
  <si>
    <t>גידור מדרונות מסוכנים</t>
  </si>
  <si>
    <t>ציוד מכני - שיקום</t>
  </si>
  <si>
    <t>ציוד בטיחות</t>
  </si>
  <si>
    <t>שיקום רחובות ומתחמים</t>
  </si>
  <si>
    <t>סלילה במקומות שונים</t>
  </si>
  <si>
    <t>שיקום מהלכי מדרגות</t>
  </si>
  <si>
    <t>מתחמים מיוחדים בטיפול מחלקת דרכים</t>
  </si>
  <si>
    <t>מספור בתים ושלטי רחובות</t>
  </si>
  <si>
    <t>נגישות דרכים</t>
  </si>
  <si>
    <t xml:space="preserve">החלפת מעקות בטיחות </t>
  </si>
  <si>
    <t>שיקום חוף שמן</t>
  </si>
  <si>
    <t>מפגעי בטיחות פרטיים</t>
  </si>
  <si>
    <t>סה"כ מחלקת דרכים</t>
  </si>
  <si>
    <t xml:space="preserve">מח' תאורה </t>
  </si>
  <si>
    <t>טיפול וביצוע מתקני תאורה</t>
  </si>
  <si>
    <t>סה"כ מחלקת תאורה</t>
  </si>
  <si>
    <t>מערכת טמ"ס ומטריצה</t>
  </si>
  <si>
    <t>בקרת תאורה</t>
  </si>
  <si>
    <t>ציוד עזר למרכז בקרה</t>
  </si>
  <si>
    <t>הקמת יח' קצה למרכז בקרה</t>
  </si>
  <si>
    <t>זמזמים לעיוורים</t>
  </si>
  <si>
    <t>תמיכה במרכז בקרה לרמזורים</t>
  </si>
  <si>
    <t>החלפת פנסי רמזור וחיצי הכוונה ללדים</t>
  </si>
  <si>
    <t>סה"כ מחלקת רמזורים</t>
  </si>
  <si>
    <t>מח' גנים</t>
  </si>
  <si>
    <t xml:space="preserve">מגרשי ספורט </t>
  </si>
  <si>
    <t>הצללת מתקני משחקים</t>
  </si>
  <si>
    <t>ציפוי שבילים בגנים ציבוריים</t>
  </si>
  <si>
    <t>רכישת ציוד יעודי</t>
  </si>
  <si>
    <t>פרחי עונה</t>
  </si>
  <si>
    <t>שיפוץ אנדרטאות</t>
  </si>
  <si>
    <t>כריתה וגיזום עצים</t>
  </si>
  <si>
    <t>שיקום תשתיות מערכות השקיה</t>
  </si>
  <si>
    <t>עבודות שיפוץ שונות ופינות גן (שטחי גינון קיימים)</t>
  </si>
  <si>
    <t>פיתוח גנים במקומות שונים (שצ"פים)</t>
  </si>
  <si>
    <t xml:space="preserve">גידור ומעקות </t>
  </si>
  <si>
    <t>גינות קהילתיות</t>
  </si>
  <si>
    <t>סה"כ מחלקת גנים</t>
  </si>
  <si>
    <t>ניקוז</t>
  </si>
  <si>
    <t>ביצוע קווי ניקוז</t>
  </si>
  <si>
    <t xml:space="preserve">רשת ניקוז </t>
  </si>
  <si>
    <t>תחנות שאיבה לניקוז</t>
  </si>
  <si>
    <t>חיבור בתים לניקוז</t>
  </si>
  <si>
    <t>מזרקות</t>
  </si>
  <si>
    <t>משאבות ים</t>
  </si>
  <si>
    <t>תכנון ניקוז</t>
  </si>
  <si>
    <t>סה"כ ניקוז</t>
  </si>
  <si>
    <t>בית מרחץ עירוני</t>
  </si>
  <si>
    <t>סה"כ בית מרחץ עירוני</t>
  </si>
  <si>
    <t>סה"כ אגף שפ"ע</t>
  </si>
  <si>
    <t>חופים עירוניים</t>
  </si>
  <si>
    <t>תאורה בחופים</t>
  </si>
  <si>
    <t xml:space="preserve">מערכת כריזה בחופים </t>
  </si>
  <si>
    <t>שיפוצים, עבודות שיקום ובניה בחופי הרחצה</t>
  </si>
  <si>
    <t>פיתוח במימון ממשלתי</t>
  </si>
  <si>
    <t>סה"כ חופים עירוניים</t>
  </si>
  <si>
    <t>בטחון</t>
  </si>
  <si>
    <t>עבודות בטחון, בטיחות ושע"ח</t>
  </si>
  <si>
    <t>המח' להג"א ומקלטים</t>
  </si>
  <si>
    <t>משמר אזרחי</t>
  </si>
  <si>
    <t>מצלמות בשכונות</t>
  </si>
  <si>
    <t>סה"כ ביטחון</t>
  </si>
  <si>
    <t xml:space="preserve">פיקוח </t>
  </si>
  <si>
    <t>ציוד חירום (גדרות, פנסים, רמקולים וכו')</t>
  </si>
  <si>
    <t>סה"כ פיקוח</t>
  </si>
  <si>
    <t>פרוייקטים בשיתוף מ. ממשלה</t>
  </si>
  <si>
    <t>סה"כ פרוייקטים בשיתוף משרדי ממשלה</t>
  </si>
  <si>
    <t>רשות החניה</t>
  </si>
  <si>
    <t>סה"כ רשות חניה</t>
  </si>
  <si>
    <t>סה"כ מינהל תפעול</t>
  </si>
  <si>
    <t>חברות ועמותות</t>
  </si>
  <si>
    <t>מוזיאונים</t>
  </si>
  <si>
    <t>מוזיאונים - שיפוצים ורכישות</t>
  </si>
  <si>
    <t>שיפורים אנרגטיים במבני המוזיאונים</t>
  </si>
  <si>
    <t>חידוש המוזיאון הימי הלאומי</t>
  </si>
  <si>
    <t>הנגשת המוזיאונים לנכים</t>
  </si>
  <si>
    <t>סה"כ מוזיאונים</t>
  </si>
  <si>
    <t>אתו"ס</t>
  </si>
  <si>
    <t>שיפוצים ורכישות-מקומות שונים</t>
  </si>
  <si>
    <t>אצטדיונים ומגרשי ספורט</t>
  </si>
  <si>
    <t>אודיטוריום</t>
  </si>
  <si>
    <t>בית הכט</t>
  </si>
  <si>
    <t>בית המוזיקה</t>
  </si>
  <si>
    <t>גן חיות</t>
  </si>
  <si>
    <t>תזמורת סימפונית</t>
  </si>
  <si>
    <t>מרכז קריגר</t>
  </si>
  <si>
    <t xml:space="preserve"> היכל הספורט רוממה</t>
  </si>
  <si>
    <t>סינמטק</t>
  </si>
  <si>
    <t>סה"כ אתו"ס</t>
  </si>
  <si>
    <t>חברה כלכלית, עמותות ותרומות</t>
  </si>
  <si>
    <t>שידרוג מערך כיבוי אש בקרונות הכרמלית</t>
  </si>
  <si>
    <t>פרויקטים שונים</t>
  </si>
  <si>
    <t>סה"כ חברה כלכלית, עמותות ותרומות</t>
  </si>
  <si>
    <t>סה"כ חברות ועמותות</t>
  </si>
  <si>
    <t>תיירותיים</t>
  </si>
  <si>
    <t>סיורי רגולר</t>
  </si>
  <si>
    <t>מיזמים תיירותיים</t>
  </si>
  <si>
    <t>פיתוח פרויקטים ושיווק תיירותי חיפה</t>
  </si>
  <si>
    <t>סה"כ תיירותיים</t>
  </si>
  <si>
    <t>אחרים</t>
  </si>
  <si>
    <t>פרוייקטים בשיתוף אוניברסיטה</t>
  </si>
  <si>
    <t>הוצאות בגין נזקים-ביטוח</t>
  </si>
  <si>
    <t>שכ"ט שמאים</t>
  </si>
  <si>
    <t>קליטת עלייה בחיפה - שיפוצים והצטיידות</t>
  </si>
  <si>
    <t>פרויקטים בשיתוף הטכניון</t>
  </si>
  <si>
    <t>סה"כ אחרים</t>
  </si>
  <si>
    <t>כבישים בשיתוף משרד התחבורה</t>
  </si>
  <si>
    <t xml:space="preserve">רכבל </t>
  </si>
  <si>
    <t>תכנית אב</t>
  </si>
  <si>
    <t>אבן גבירול</t>
  </si>
  <si>
    <t>תכנון תח"צ</t>
  </si>
  <si>
    <t>פרוייד סורוקה</t>
  </si>
  <si>
    <t>נת"צ הדר</t>
  </si>
  <si>
    <t>רחוב העליה השנייה</t>
  </si>
  <si>
    <t>דרך נחל הגיבורים</t>
  </si>
  <si>
    <t>חיבור מנהרות לדרך הקישון - ביצוע</t>
  </si>
  <si>
    <t>חיבור כבביר</t>
  </si>
  <si>
    <t>סה"כ כבישים בשיתוף משרד התחבורה</t>
  </si>
  <si>
    <t>מבני תרבות וחינוך במימון הפיס</t>
  </si>
  <si>
    <t>סה"כ מבני תרבות וחינוך במימון הפיס</t>
  </si>
  <si>
    <t>בינוי - משרד החינוך</t>
  </si>
  <si>
    <t>סה"כ בינוי-משרד החינוך</t>
  </si>
  <si>
    <t>מינהל כספים</t>
  </si>
  <si>
    <t>מיחשוב העיריה</t>
  </si>
  <si>
    <t>מיחשוב העירייה</t>
  </si>
  <si>
    <t>עיקולים ברישום</t>
  </si>
  <si>
    <t>מסופוני חניה</t>
  </si>
  <si>
    <t>מיחשוב מינהל הנדסה GIS</t>
  </si>
  <si>
    <t>יעודי קרקע</t>
  </si>
  <si>
    <t>סה"כ מיחשוב העיריה</t>
  </si>
  <si>
    <t>סה"כ מינהל כספים</t>
  </si>
  <si>
    <t>סה"כ תקציב פיתוח</t>
  </si>
  <si>
    <t>הרשאות 2012</t>
  </si>
  <si>
    <t>תקציב 2013</t>
  </si>
  <si>
    <t>הכנה לאירועים</t>
  </si>
  <si>
    <t>שיקום נקודתי</t>
  </si>
  <si>
    <t>תח"צ רכס הכרמל</t>
  </si>
  <si>
    <t>חיבורי נמל - תכנון וביצוע</t>
  </si>
  <si>
    <t>מסופי תח"צ-מרכזית המפרץ</t>
  </si>
  <si>
    <t>קירוי מגרש בטיחות בדרכים</t>
  </si>
  <si>
    <t>חוק האריזות - הפרדה במקור כולל רכש משאיות ,כלי אצירה, אביזרים נדרשים וסקרים</t>
  </si>
  <si>
    <t>מוקדי מיחזור שכונתיים חוק האריזות</t>
  </si>
  <si>
    <t>יועץ תברואתי שוטף</t>
  </si>
  <si>
    <t>טיפול גשרי שילוט</t>
  </si>
  <si>
    <t>שלטי רחוב מוארים (סולאריים)</t>
  </si>
  <si>
    <t>התקנות אלפסק</t>
  </si>
  <si>
    <t>החלפת גומי בהתאם לדוחות מכון התקנים</t>
  </si>
  <si>
    <t>הדברה של תוואי התהלוכה וחדקונית הדקל</t>
  </si>
  <si>
    <t>אירועים בגנים</t>
  </si>
  <si>
    <t>שיפוץ תאי שירותים במוסדות חינוך</t>
  </si>
  <si>
    <t xml:space="preserve">רכישת ציוד ספורט לבתי"ס </t>
  </si>
  <si>
    <t>מרכז קהילתי קרית אליעזר - תכנון והקמה</t>
  </si>
  <si>
    <t>מעונות יום</t>
  </si>
  <si>
    <t>הרשאות 2013</t>
  </si>
  <si>
    <t>תקציב 2014</t>
  </si>
  <si>
    <t>מתנ"ס רמות</t>
  </si>
  <si>
    <t>פינוי דירות צווי בית משפט (אספני גרוטאות)</t>
  </si>
  <si>
    <t>ניקיון אצטדיון סמי עופר</t>
  </si>
  <si>
    <t>שיקום מנהרות וגשרים</t>
  </si>
  <si>
    <t>רכש ציוד לחסכון באנרגיה</t>
  </si>
  <si>
    <t>שיקום פארק הכט ,פארק שקמונה, טיילת מרידיאן ואצטדיון</t>
  </si>
  <si>
    <t>שיקום דקים ברחבי העיר</t>
  </si>
  <si>
    <t>שיקום חדרי שירותים ומקוואות</t>
  </si>
  <si>
    <t>תוכנית אב לספורט</t>
  </si>
  <si>
    <t>ארבעה גנ"י חב"ד</t>
  </si>
  <si>
    <t xml:space="preserve">פרויקטים קטנים, שיפוצים, רכישות, הצטיידות, בטיחות מבני תרבות שונים </t>
  </si>
  <si>
    <t>קישוט העיר, דגלים, מיצגי אור</t>
  </si>
  <si>
    <t>הפירמידה משכן לאומנויות  - השלמות והצטיידות</t>
  </si>
  <si>
    <t>מרכז קהילתי ורדיה - תכנון והקמה</t>
  </si>
  <si>
    <t>שוק תלפיות</t>
  </si>
  <si>
    <t>תכנון טיילת קרית חיים חוף כאן</t>
  </si>
  <si>
    <t>תח"צ נו"ש</t>
  </si>
  <si>
    <t>ריהוט כיתות בבתי ספר קיימים</t>
  </si>
  <si>
    <t>פיתוח ליד גנ"י ומבני ציבור</t>
  </si>
  <si>
    <t>התאמה לבתי ספר יחודיים</t>
  </si>
  <si>
    <t>תחנות אוטובוס וסככות ישנות</t>
  </si>
  <si>
    <t>הרשאות 2014</t>
  </si>
  <si>
    <t>תקציב 2015</t>
  </si>
  <si>
    <t>פינוי פסולת בניין בשטחים עירוניים</t>
  </si>
  <si>
    <t>פינוי אשפה (כולל  גזם, צמיגים ,היטל מיחזור, נייר וקרטון)</t>
  </si>
  <si>
    <t>יישום חוק פסולת אלקטרונית - רכישת מיכלים, פינויים וסוללות</t>
  </si>
  <si>
    <t>שיפוץ שירותים ציבוריים בגן האם</t>
  </si>
  <si>
    <t>שדרוג טמוני קרקע נמל, עצמאות, הכט</t>
  </si>
  <si>
    <t>מבנים מסוכנים, קירות תומכים</t>
  </si>
  <si>
    <t>החלפת עמודי תאורה</t>
  </si>
  <si>
    <t>ציוד תקשורת סלולרית</t>
  </si>
  <si>
    <t>אביזרי בטיחות בתנועה</t>
  </si>
  <si>
    <t>מצלמות לאיתור עבירות</t>
  </si>
  <si>
    <t>שדרוג מצלמות קיימות</t>
  </si>
  <si>
    <t>מרכז נוער וקהילה בסמ"ת - שיפוצים, רכישות והצטיידות</t>
  </si>
  <si>
    <t>ניידת חמבגן - הצטיידות, תיקון ובלאי</t>
  </si>
  <si>
    <t>מגרשים חיצוניים, שיפוץ וציפוי ספורטקוט</t>
  </si>
  <si>
    <t>פיתוח ומיתוג עיר תחתית</t>
  </si>
  <si>
    <t>יועצים</t>
  </si>
  <si>
    <t>רח' בודנהיימר השלמת פיתוח</t>
  </si>
  <si>
    <t>רח' מח"ל היטלים</t>
  </si>
  <si>
    <t>עבודות בטיחות במקומות שונים</t>
  </si>
  <si>
    <t>רמת  הנשיא (חביב) - סלילה</t>
  </si>
  <si>
    <t>תפעול והצטיידות אתר אינטרנט</t>
  </si>
  <si>
    <t xml:space="preserve">בית יציב </t>
  </si>
  <si>
    <t>שיקום מגרשי ספורטק</t>
  </si>
  <si>
    <t>תקציב 2016</t>
  </si>
  <si>
    <t>הרשאות 2015</t>
  </si>
  <si>
    <t>מרכז קהילתי סביוני דניה  - התאמה</t>
  </si>
  <si>
    <t>אולם ספורט -  נאות פרס</t>
  </si>
  <si>
    <t>שירותים מונעים (ציבוריים והצטידות)</t>
  </si>
  <si>
    <t>חביות לביעור חמץ והגנה לל"ג בעומר</t>
  </si>
  <si>
    <t>דחסניות ומכולות ברחבי העיר</t>
  </si>
  <si>
    <t>טיפול באוכלוסיית חזירי בר</t>
  </si>
  <si>
    <t>קרצ"ר</t>
  </si>
  <si>
    <t>פארק הספורט קרית חיים</t>
  </si>
  <si>
    <t>מח' רמזורים/מרכז ניהול תנועה במטרופולין חיפה</t>
  </si>
  <si>
    <t>גן אברהם שטח ומרכזית חוף הכרמל</t>
  </si>
  <si>
    <t>מתקני כושר הקמה ושיקום</t>
  </si>
  <si>
    <t>עבודות שיפוץ שונות ופינות גן (בצירים ראשיים)</t>
  </si>
  <si>
    <t>מניעת שריפות-יצירת אזורי חייץ</t>
  </si>
  <si>
    <t>שיפוץ שיקום והעמדת פרגולות</t>
  </si>
  <si>
    <t>ניקיון גנים בשבתות וחגים</t>
  </si>
  <si>
    <t>מבואות דרומיים -  מערכת כבישים וגשר</t>
  </si>
  <si>
    <t>לינקולן שלב א</t>
  </si>
  <si>
    <t>רמת אלמוגי (אנטנות)</t>
  </si>
  <si>
    <t>הילל פינת הציונות תכנון וביצוע שצ"פ</t>
  </si>
  <si>
    <t>פינויים כולל קיוסקים</t>
  </si>
  <si>
    <t>שיפוץ והצטידות משרדי חינוך</t>
  </si>
  <si>
    <t>הצללת חצרות בת"ס וגנ"י</t>
  </si>
  <si>
    <t>מחשב לכל תלמיד</t>
  </si>
  <si>
    <t>שיפוץ מרכז קהילתי בת גלים</t>
  </si>
  <si>
    <t>שיפוץ בית צארנה</t>
  </si>
  <si>
    <t>עירוני ה' - אולם כנסים</t>
  </si>
  <si>
    <t>שמונה כיתות גנ"י - יחל ישראל</t>
  </si>
  <si>
    <t>תכנון ומדידות</t>
  </si>
  <si>
    <t>הנגשה כללית - מוסדות חינוך</t>
  </si>
  <si>
    <t xml:space="preserve">בית יעקב יסודי - אגף חדש </t>
  </si>
  <si>
    <t>התאמת כיתות לילדים לקויי שמיעה</t>
  </si>
  <si>
    <t>בי"ס חוגים -  תיכון מקיף 42 כתות</t>
  </si>
  <si>
    <t>קישוט העיר ברמאדן</t>
  </si>
  <si>
    <t>קישוט המושבה בחג החגים</t>
  </si>
  <si>
    <t>תשתיות חוצי רחוב לטובת קישוט תאורה</t>
  </si>
  <si>
    <t>הנגשת אירועים</t>
  </si>
  <si>
    <t>הנגשת אינטרנט</t>
  </si>
  <si>
    <t>בית מילר- השלמות שיפוץ מעלית והצטיידות</t>
  </si>
  <si>
    <t>מרכז קהילתי בת גלים  -  מועדון ג'אז</t>
  </si>
  <si>
    <t>מרכז קהילתי דניה  -  הצטיידות</t>
  </si>
  <si>
    <t>שיפוץ מבנים והצטידות לילדים בסיכון</t>
  </si>
  <si>
    <t>שיפוץ דירות  לנערים ונערות בסיכון</t>
  </si>
  <si>
    <t>טיפול בגשרים ומבני דרך</t>
  </si>
  <si>
    <t>שבילי אופניים ברחבי העיר</t>
  </si>
  <si>
    <t>התקנת מערכות לפינוי עשן במוזיאון הימי ובמוזיאון טיקוטין</t>
  </si>
  <si>
    <t>תצוגת קבע במוזיאון העיר-ביה"ס הטמפלרי</t>
  </si>
  <si>
    <t>בית ספר יסודי רמת הנשיא - 18 כתות</t>
  </si>
  <si>
    <t>שכונת האצטדיון ק. אליעזר</t>
  </si>
  <si>
    <t>גינון שצ"פ ליד מעונות הסטודנטים בנו"ש</t>
  </si>
  <si>
    <t>הרשאות 2016</t>
  </si>
  <si>
    <t>תקציב 2017</t>
  </si>
  <si>
    <t>אומדן יתרה ל-2018</t>
  </si>
  <si>
    <t>יתרה המועברת ל- 2018-  מימון עירוני</t>
  </si>
  <si>
    <t>מערך לשיתוף רכב חשמלי</t>
  </si>
  <si>
    <t>ניקיון באירועים</t>
  </si>
  <si>
    <t>שטיפות במתחמים מיוחדים</t>
  </si>
  <si>
    <t>שדרוג תחנת דנו (גזם ואריזות)</t>
  </si>
  <si>
    <t>תחרות קריה יפה</t>
  </si>
  <si>
    <t>טיפול באסבסט בשטחים ציבוריים</t>
  </si>
  <si>
    <t>התקנת 150 איתורנים לרכבי עבודה</t>
  </si>
  <si>
    <t>טמוני קרקע בויזניץ 10</t>
  </si>
  <si>
    <t>שיפוץ הכלביה החדשה</t>
  </si>
  <si>
    <t>מיפוי תשתיות</t>
  </si>
  <si>
    <t>הנהלת אגף שפע</t>
  </si>
  <si>
    <t>מחלקת דרכים</t>
  </si>
  <si>
    <t>סה"כ הנהלת אגף שפע</t>
  </si>
  <si>
    <t>המחלקה לניהול ופיקוח על פרויקטים</t>
  </si>
  <si>
    <t>סה"כ מחלקת ניהול ופיקוח על פרויקטים</t>
  </si>
  <si>
    <t>גני משחק</t>
  </si>
  <si>
    <t>אחזקת חורשות ששוקמו לאחר שריפה</t>
  </si>
  <si>
    <t>החלפת פחי אשפה בגנים (נגד חזירים ועורבים)</t>
  </si>
  <si>
    <t>תוכנית עסקית בית המרחץ</t>
  </si>
  <si>
    <t>חוף בת גלים - דגל כחול</t>
  </si>
  <si>
    <t>רכש 3 ממסרי קשר לכיסוי שוטף ותוספת מכשירים (מוטורולה)</t>
  </si>
  <si>
    <t>רכש 134 מכשירי סימפלקס</t>
  </si>
  <si>
    <t>רכישת 60 מסופונים</t>
  </si>
  <si>
    <t>אכיפה כנגד משאיות מזהמות</t>
  </si>
  <si>
    <t>אכיפה בעזרת מצלמות בנת"צ</t>
  </si>
  <si>
    <t>שיקום וצביעה - חזיתות בית ספר</t>
  </si>
  <si>
    <t>הצטיידות מרכזים קהילתיים</t>
  </si>
  <si>
    <t>חידוש המתחם המסחרי העירוני</t>
  </si>
  <si>
    <t>שיפוץ גני ילדים בנווה דוד וקרית אליעזר</t>
  </si>
  <si>
    <t>בי"ס נירים - פיתוח סביבתי</t>
  </si>
  <si>
    <t>בניית מועדון קהילתי ורדיה</t>
  </si>
  <si>
    <t>גורדון 35 - מרכז צעירים</t>
  </si>
  <si>
    <t>מיזוג אולמות ספורט בית ספריים</t>
  </si>
  <si>
    <t>מיזוג וביטוח מזגנים</t>
  </si>
  <si>
    <t>שיפוץ מחלקה איזורית באיזור מערב חיפה</t>
  </si>
  <si>
    <t>שינויים בכרמליה - תכנון וביצוע</t>
  </si>
  <si>
    <t>רחוב משאש ביצוע מעגל תנועה</t>
  </si>
  <si>
    <t>ביצוע התאמות לשינויי תנועה בקרית חיים</t>
  </si>
  <si>
    <t>מדידות</t>
  </si>
  <si>
    <t>אזור התעשיה חפ/1706 תכנון</t>
  </si>
  <si>
    <t>אזור התעשיה חפ/1767 תכנון</t>
  </si>
  <si>
    <t xml:space="preserve">טיילת הבה"ד </t>
  </si>
  <si>
    <t>בניית שני גנים דו לשוני</t>
  </si>
  <si>
    <t>בניית אגף בית ספר אחמדיה</t>
  </si>
  <si>
    <t>בניית אגף בית ספר אליאנס</t>
  </si>
  <si>
    <t>בניית אגף בי"ס פיכמן</t>
  </si>
  <si>
    <t>בניית תיכון 42 כיתות נאות פרס</t>
  </si>
  <si>
    <t>בניית שני גני ילדים רמת רמז</t>
  </si>
  <si>
    <t>בניית שני גני ילדים רמת בגין</t>
  </si>
  <si>
    <t>בניית גן ילדים נווה שאנן</t>
  </si>
  <si>
    <t>בניית שני גני ילדים גבעת זמר</t>
  </si>
  <si>
    <t>בניית גן ילדים קרית חיים מזרחית</t>
  </si>
  <si>
    <t>בניית שני גני ילדים קריית חיים מערבית</t>
  </si>
  <si>
    <t>תוספת בנייה יחל ישראל</t>
  </si>
  <si>
    <t>בניית גן ילדים שכונת רוממה</t>
  </si>
  <si>
    <t>בניית אגף בי"ס מגינים</t>
  </si>
  <si>
    <t>חיזוק רע"ד עירוני א אגף א</t>
  </si>
  <si>
    <t>בי"ס חייואר- תוספת אגף</t>
  </si>
  <si>
    <t>הסבת שני גני ילדים בבי"ס גיל</t>
  </si>
  <si>
    <t>רה ארגון בי"ס רמבם</t>
  </si>
  <si>
    <t>מרכז הורים וילדים</t>
  </si>
  <si>
    <t>התאמת בית רוטנברג לגני ילדים</t>
  </si>
  <si>
    <t>הצטיידות בי"ס בסמת</t>
  </si>
  <si>
    <t>הצטיידות בי"ס חוגים חדש</t>
  </si>
  <si>
    <t>תכנון תחנת האכלה לחתולים</t>
  </si>
  <si>
    <t>סקר כמות חזירי בר בחיפה</t>
  </si>
  <si>
    <t>תוספת בנייה בי"ס דתי לקהילת צאנז</t>
  </si>
  <si>
    <t>מעגלים רחוב חלוצי התעשייה</t>
  </si>
  <si>
    <t>ביצוע רחוב בלפור+ ארלוזרוב</t>
  </si>
  <si>
    <t>חיבור דניה - רמת אלון</t>
  </si>
  <si>
    <t>הפרדה מפלסית במת"מ</t>
  </si>
  <si>
    <t>תכנון הנגשת מבני תרבות</t>
  </si>
  <si>
    <t>שדרוג  הכרמלית</t>
  </si>
  <si>
    <t>תכנון מעליות בכרמלית - הנגשה לכסאות גלגלים</t>
  </si>
  <si>
    <t>הצטיידות חירום מינהל החת"ר</t>
  </si>
  <si>
    <t>מערך לשיתוף רכב חשמלי - תשלום שוטף, המשרד להגנת הסביבה</t>
  </si>
  <si>
    <t>עירונית קריית חיים</t>
  </si>
  <si>
    <t>גמיש</t>
  </si>
  <si>
    <t>יצא בודאות גבוהה</t>
  </si>
  <si>
    <t>מיזוג אולם ספורט דגניה</t>
  </si>
  <si>
    <t>עצמיות</t>
  </si>
  <si>
    <t>יתרה מועברת ל- 2018</t>
  </si>
  <si>
    <t>תחבורה ובינוי</t>
  </si>
  <si>
    <t>סה"כ תחבורה ובינוי</t>
  </si>
  <si>
    <t>שיפוץ מדרגות עבאס</t>
  </si>
  <si>
    <t>שיקום ואדיות</t>
  </si>
  <si>
    <t>הצבת מחסומי קבע פנאומטיים בנתנזון</t>
  </si>
  <si>
    <t>פיילוט השבת מים</t>
  </si>
  <si>
    <t>שצ"פ משאש</t>
  </si>
  <si>
    <t>אצטדיון אתלטיקה</t>
  </si>
  <si>
    <t>מגרשי אתו"ס</t>
  </si>
  <si>
    <t>הסדרת כניסה לתחנת רכבת ולקמפוס הנמל</t>
  </si>
  <si>
    <t>רחוב קדושי בגדד</t>
  </si>
  <si>
    <t>רחוב יורדי הים</t>
  </si>
  <si>
    <t>שיפוץ חזיתות ומבנים במקומות שונים</t>
  </si>
  <si>
    <t>הרשאות 2017 עד לתאריך 3.10.17</t>
  </si>
  <si>
    <t xml:space="preserve">ביצוע שצ"פ לצורך השלמת פריסה </t>
  </si>
  <si>
    <t>תאורת לד בדניה עד דרך צרפת</t>
  </si>
  <si>
    <t>עירוני</t>
  </si>
  <si>
    <t>שיפוצים קהילת הדר</t>
  </si>
  <si>
    <t>בטיחות ונגישות בית המרחץ</t>
  </si>
  <si>
    <t>תיאטרון חיפה - קמפוס בינתחומי לאומנויות התיאטרון</t>
  </si>
  <si>
    <t>שילוט בגנים ובגינות הכלבים ותוספת תיבות לכלבים בגנים ציבוריים</t>
  </si>
  <si>
    <t>שדרוג מערכת מחשובית לשקילה בתחנות מעבר וניהול כלי אצירה לפסולת ומחזור</t>
  </si>
  <si>
    <t xml:space="preserve">תכנית אב לניקוז </t>
  </si>
  <si>
    <t>מגדל הצלה חדש -  מגדל 5</t>
  </si>
  <si>
    <t>תיקון נזקי תאונות</t>
  </si>
  <si>
    <t>ספריית פבזנר</t>
  </si>
  <si>
    <t>שלושה מגרשי סחבק</t>
  </si>
  <si>
    <t>מגורים, מלונאות והתחדשות עירונית</t>
  </si>
  <si>
    <t>תוכניות שונות , שיתוף ציבור, נכסים עירוניים ושימור</t>
  </si>
  <si>
    <t>תעסוקה, תשתיות ודרכים</t>
  </si>
  <si>
    <t>שילוט היסטורי</t>
  </si>
  <si>
    <t>חגיגות 70 שנה למדינה</t>
  </si>
  <si>
    <t xml:space="preserve">שדרוג כיכרות (טקסים מזכיר העיר) </t>
  </si>
  <si>
    <t>גינון חלקות מיוחדות</t>
  </si>
  <si>
    <t xml:space="preserve"> תקציב 2018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</si>
  <si>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</si>
  <si>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</si>
  <si>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</si>
  <si>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</si>
  <si>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</si>
  <si>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</si>
  <si>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</si>
  <si>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</si>
  <si>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מס' סידורי</t>
  </si>
  <si>
    <t>נושא העבודה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</si>
  <si>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</si>
  <si>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</si>
  <si>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</si>
  <si>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</si>
  <si>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</si>
  <si>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</si>
  <si>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</si>
  <si>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</si>
  <si>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</si>
  <si>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</si>
  <si>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</si>
  <si>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</si>
  <si>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</si>
  <si>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</si>
  <si>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</si>
  <si>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</si>
  <si>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</si>
  <si>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</si>
  <si>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ממשלה ומוסדות2</t>
  </si>
  <si>
    <t>ממשלה ומוסדות3</t>
  </si>
  <si>
    <t>הלוואות4</t>
  </si>
  <si>
    <t>עצמיות5</t>
  </si>
  <si>
    <t>ממשלה ומוסדות4</t>
  </si>
  <si>
    <t>הלוואות2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</si>
</sst>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b/>
      <sz val="19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u/>
      <sz val="10"/>
      <color indexed="12"/>
      <name val="Arial"/>
      <family val="2"/>
    </font>
    <font>
      <sz val="24"/>
      <name val="Times New Roman"/>
      <family val="1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2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 wrapText="1"/>
    </xf>
    <xf numFmtId="3" fontId="5" fillId="0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0" borderId="5" xfId="2" applyNumberFormat="1" applyFont="1" applyFill="1" applyBorder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/>
    <xf numFmtId="0" fontId="13" fillId="0" borderId="0" xfId="0" applyFont="1" applyFill="1"/>
    <xf numFmtId="0" fontId="0" fillId="0" borderId="0" xfId="0" applyFill="1"/>
    <xf numFmtId="0" fontId="16" fillId="0" borderId="0" xfId="0" applyFont="1" applyFill="1"/>
    <xf numFmtId="164" fontId="5" fillId="0" borderId="0" xfId="0" applyNumberFormat="1" applyFont="1" applyFill="1" applyAlignment="1">
      <alignment vertical="center"/>
    </xf>
    <xf numFmtId="3" fontId="17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12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/>
    </xf>
    <xf numFmtId="3" fontId="5" fillId="0" borderId="2" xfId="2" applyNumberFormat="1" applyFont="1" applyFill="1" applyBorder="1" applyAlignment="1">
      <alignment horizontal="right" vertical="center"/>
    </xf>
    <xf numFmtId="164" fontId="6" fillId="0" borderId="6" xfId="1" applyNumberFormat="1" applyFont="1" applyFill="1" applyBorder="1" applyAlignment="1">
      <alignment horizontal="right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164" fontId="0" fillId="0" borderId="0" xfId="0" applyNumberFormat="1"/>
    <xf numFmtId="164" fontId="6" fillId="0" borderId="8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right" vertical="center" wrapText="1"/>
    </xf>
    <xf numFmtId="3" fontId="5" fillId="5" borderId="5" xfId="0" applyNumberFormat="1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 wrapText="1"/>
    </xf>
    <xf numFmtId="3" fontId="5" fillId="5" borderId="5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right" vertical="center" wrapText="1"/>
    </xf>
    <xf numFmtId="164" fontId="6" fillId="5" borderId="5" xfId="1" applyNumberFormat="1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horizontal="center" vertical="center"/>
    </xf>
    <xf numFmtId="3" fontId="5" fillId="5" borderId="5" xfId="2" applyNumberFormat="1" applyFont="1" applyFill="1" applyBorder="1" applyAlignment="1">
      <alignment horizontal="right" vertical="center"/>
    </xf>
    <xf numFmtId="3" fontId="5" fillId="5" borderId="5" xfId="3" applyNumberFormat="1" applyFont="1" applyFill="1" applyBorder="1" applyAlignment="1" applyProtection="1">
      <alignment horizontal="right" vertical="center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right" vertical="center" wrapText="1"/>
    </xf>
    <xf numFmtId="164" fontId="6" fillId="5" borderId="16" xfId="1" applyNumberFormat="1" applyFont="1" applyFill="1" applyBorder="1" applyAlignment="1">
      <alignment horizontal="right" vertical="center" wrapText="1"/>
    </xf>
    <xf numFmtId="164" fontId="6" fillId="5" borderId="13" xfId="1" applyNumberFormat="1" applyFont="1" applyFill="1" applyBorder="1" applyAlignment="1">
      <alignment horizontal="right" vertical="center" wrapText="1"/>
    </xf>
    <xf numFmtId="164" fontId="6" fillId="5" borderId="17" xfId="1" applyNumberFormat="1" applyFont="1" applyFill="1" applyBorder="1" applyAlignment="1">
      <alignment horizontal="righ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6" fillId="0" borderId="16" xfId="1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164" fontId="6" fillId="0" borderId="18" xfId="1" applyNumberFormat="1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164" fontId="6" fillId="5" borderId="24" xfId="1" applyNumberFormat="1" applyFont="1" applyFill="1" applyBorder="1" applyAlignment="1">
      <alignment horizontal="right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right" vertical="center" wrapText="1"/>
    </xf>
    <xf numFmtId="164" fontId="6" fillId="5" borderId="26" xfId="1" applyNumberFormat="1" applyFont="1" applyFill="1" applyBorder="1" applyAlignment="1">
      <alignment horizontal="right" vertical="center" wrapText="1"/>
    </xf>
    <xf numFmtId="164" fontId="6" fillId="5" borderId="27" xfId="1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vertical="center"/>
    </xf>
    <xf numFmtId="164" fontId="6" fillId="5" borderId="1" xfId="1" applyNumberFormat="1" applyFont="1" applyFill="1" applyBorder="1" applyAlignment="1">
      <alignment horizontal="right" vertical="center" wrapText="1"/>
    </xf>
    <xf numFmtId="3" fontId="5" fillId="5" borderId="1" xfId="2" applyNumberFormat="1" applyFont="1" applyFill="1" applyBorder="1" applyAlignment="1">
      <alignment horizontal="right" vertical="center"/>
    </xf>
    <xf numFmtId="164" fontId="6" fillId="5" borderId="18" xfId="1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3" fontId="5" fillId="5" borderId="24" xfId="0" applyNumberFormat="1" applyFont="1" applyFill="1" applyBorder="1" applyAlignment="1">
      <alignment horizontal="right" vertical="center"/>
    </xf>
    <xf numFmtId="0" fontId="3" fillId="5" borderId="22" xfId="0" applyFont="1" applyFill="1" applyBorder="1" applyAlignment="1">
      <alignment horizontal="right" vertical="center"/>
    </xf>
    <xf numFmtId="3" fontId="5" fillId="5" borderId="24" xfId="0" applyNumberFormat="1" applyFont="1" applyFill="1" applyBorder="1" applyAlignment="1">
      <alignment vertical="center"/>
    </xf>
    <xf numFmtId="0" fontId="8" fillId="5" borderId="22" xfId="0" applyFont="1" applyFill="1" applyBorder="1" applyAlignment="1">
      <alignment horizontal="center" vertical="center"/>
    </xf>
    <xf numFmtId="3" fontId="5" fillId="5" borderId="24" xfId="2" applyNumberFormat="1" applyFont="1" applyFill="1" applyBorder="1" applyAlignment="1">
      <alignment horizontal="right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87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medium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2" name="טבלה2" displayName="טבלה2" ref="F6:N499" totalsRowShown="0" headerRowDxfId="86" dataDxfId="85" tableBorderDxfId="84" dataCellStyle="Comma">
  <autoFilter ref="F6:N499"/>
  <tableColumns count="9">
    <tableColumn id="1" name="מס'" dataDxfId="7"/>
    <tableColumn id="2" name="נושא" dataDxfId="6"/>
    <tableColumn id="3" name="עמודה1" dataDxfId="5" dataCellStyle="Comma"/>
    <tableColumn id="4" name="עמודה2" dataDxfId="4" dataCellStyle="Comma"/>
    <tableColumn id="5" name="עמודה3" dataDxfId="3" dataCellStyle="Comma"/>
    <tableColumn id="6" name="עמודה4" dataDxfId="2" dataCellStyle="Comma"/>
    <tableColumn id="7" name="עמודה5" dataDxfId="1" dataCellStyle="Comma"/>
    <tableColumn id="8" name="עמודה6" dataDxfId="0" dataCellStyle="Comma"/>
    <tableColumn id="9" name="עמודה7" dataDxfId="83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8" altTextSummary="טבלה המציגה מידע מפורט אודות תקציב העירייה לשנת 2018"/>
    </ext>
  </extLst>
</table>
</file>

<file path=xl/tables/table2.xml><?xml version="1.0" encoding="utf-8"?>
<table xmlns="http://schemas.openxmlformats.org/spreadsheetml/2006/main" id="3" name="טבלה3" displayName="טבלה3" ref="F6:AL18" totalsRowShown="0" headerRowDxfId="82" dataDxfId="80" headerRowBorderDxfId="81" tableBorderDxfId="79" totalsRowBorderDxfId="78" dataCellStyle="Comma">
  <autoFilter ref="F6:AL18"/>
  <tableColumns count="33">
    <tableColumn id="1" name="עמודה1" dataDxfId="77"/>
    <tableColumn id="2" name="עמודה2" dataDxfId="76"/>
    <tableColumn id="3" name="תקציב 2012" dataDxfId="75" dataCellStyle="Comma"/>
    <tableColumn id="4" name="עמודה3" dataDxfId="74" dataCellStyle="Comma"/>
    <tableColumn id="5" name="תקציב 2013" dataDxfId="73" dataCellStyle="Comma"/>
    <tableColumn id="6" name="עמודה4" dataDxfId="72" dataCellStyle="Comma"/>
    <tableColumn id="7" name="תקציב 2014" dataDxfId="71" dataCellStyle="Comma"/>
    <tableColumn id="8" name="עמודה5" dataDxfId="70" dataCellStyle="Comma"/>
    <tableColumn id="9" name="תקציב 2015" dataDxfId="69" dataCellStyle="Comma"/>
    <tableColumn id="10" name="עמודה6" dataDxfId="68" dataCellStyle="Comma"/>
    <tableColumn id="11" name="תקציב 2016" dataDxfId="67" dataCellStyle="Comma"/>
    <tableColumn id="12" name="עמודה7" dataDxfId="66" dataCellStyle="Comma"/>
    <tableColumn id="13" name="תקציב 2017" dataDxfId="65" dataCellStyle="Comma"/>
    <tableColumn id="14" name="עמודה8" dataDxfId="64" dataCellStyle="Comma"/>
    <tableColumn id="15" name="יתרה מועברת ל- 2018" dataDxfId="63" dataCellStyle="Comma"/>
    <tableColumn id="16" name="עמודה9" dataDxfId="62" dataCellStyle="Comma"/>
    <tableColumn id="17" name="עמודה10" dataDxfId="61" dataCellStyle="Comma"/>
    <tableColumn id="18" name="עמודה11" dataDxfId="60" dataCellStyle="Comma"/>
    <tableColumn id="19" name="עמודה12" dataDxfId="59" dataCellStyle="Comma"/>
    <tableColumn id="20" name="עמודה13" dataDxfId="58" dataCellStyle="Comma"/>
    <tableColumn id="21" name="עמודה14" dataDxfId="57" dataCellStyle="Comma"/>
    <tableColumn id="22" name="עמודה15" dataDxfId="56" dataCellStyle="Comma"/>
    <tableColumn id="23" name="עמודה16" dataDxfId="55" dataCellStyle="Comma"/>
    <tableColumn id="24" name="עמודה17" dataDxfId="54" dataCellStyle="Comma"/>
    <tableColumn id="25" name="עמודה18" dataDxfId="53" dataCellStyle="Comma"/>
    <tableColumn id="26" name="עמודה19" dataDxfId="52" dataCellStyle="Comma"/>
    <tableColumn id="27" name="עמודה20" dataDxfId="51" dataCellStyle="Comma"/>
    <tableColumn id="28" name="עמודה21" dataDxfId="50" dataCellStyle="Comma"/>
    <tableColumn id="29" name="עמודה22" dataDxfId="49" dataCellStyle="Comma"/>
    <tableColumn id="30" name="עמודה23" dataDxfId="48" dataCellStyle="Comma"/>
    <tableColumn id="31" name="עמודה24" dataDxfId="47" dataCellStyle="Comma"/>
    <tableColumn id="32" name="עמודה25" dataDxfId="46" dataCellStyle="Comma"/>
    <tableColumn id="33" name="עמודה26" dataDxfId="45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8" altTextSummary="תקציב פיתוח לשנת 2018 - ריכוז"/>
    </ext>
  </extLst>
</table>
</file>

<file path=xl/tables/table3.xml><?xml version="1.0" encoding="utf-8"?>
<table xmlns="http://schemas.openxmlformats.org/spreadsheetml/2006/main" id="4" name="טבלה" displayName="טבלה" ref="F7:AK54" totalsRowShown="0" headerRowDxfId="8" dataDxfId="44" headerRowBorderDxfId="42" tableBorderDxfId="43" totalsRowBorderDxfId="41" dataCellStyle="Comma">
  <tableColumns count="32">
    <tableColumn id="1" name="מס' סידורי" dataDxfId="40"/>
    <tableColumn id="2" name="נושא" dataDxfId="39"/>
    <tableColumn id="3" name="תקציב 2012" dataDxfId="38" dataCellStyle="Comma"/>
    <tableColumn id="4" name="הרשאות 2012" dataDxfId="37" dataCellStyle="Comma"/>
    <tableColumn id="5" name="תקציב 2013" dataDxfId="36" dataCellStyle="Comma"/>
    <tableColumn id="6" name="הרשאות 2013" dataDxfId="35" dataCellStyle="Comma"/>
    <tableColumn id="7" name="תקציב 2014" dataDxfId="34" dataCellStyle="Comma"/>
    <tableColumn id="8" name="הרשאות 2014" dataDxfId="33" dataCellStyle="Comma"/>
    <tableColumn id="9" name="תקציב 2015" dataDxfId="32" dataCellStyle="Comma"/>
    <tableColumn id="10" name="הרשאות 2015" dataDxfId="31" dataCellStyle="Comma"/>
    <tableColumn id="11" name="תקציב 2016" dataDxfId="30" dataCellStyle="Comma"/>
    <tableColumn id="12" name="הרשאות 2016" dataDxfId="29" dataCellStyle="Comma"/>
    <tableColumn id="13" name="תקציב 2017" dataDxfId="28" dataCellStyle="Comma"/>
    <tableColumn id="14" name="הרשאות 2017 עד לתאריך 3.10.17" dataDxfId="27" dataCellStyle="Comma"/>
    <tableColumn id="15" name="אומדן יתרה ל-2018" dataDxfId="26" dataCellStyle="Comma"/>
    <tableColumn id="16" name="ממשלה ומוסדות" dataDxfId="25" dataCellStyle="Comma"/>
    <tableColumn id="17" name="יתרה המועברת ל- 2018-  מימון עירוני" dataDxfId="24" dataCellStyle="Comma"/>
    <tableColumn id="18" name=" תקציב 2018" dataDxfId="23" dataCellStyle="Comma"/>
    <tableColumn id="19" name="יצא בודאות גבוהה" dataDxfId="22" dataCellStyle="Comma"/>
    <tableColumn id="20" name="ממשלה ומוסדות2" dataDxfId="21" dataCellStyle="Comma"/>
    <tableColumn id="21" name="הלוואות" dataDxfId="20" dataCellStyle="Comma"/>
    <tableColumn id="22" name="עצמיות" dataDxfId="19" dataCellStyle="Comma"/>
    <tableColumn id="23" name="עירוני" dataDxfId="18" dataCellStyle="Comma"/>
    <tableColumn id="24" name="גמיש" dataDxfId="17" dataCellStyle="Comma"/>
    <tableColumn id="25" name="ממשלה ומוסדות3" dataDxfId="16" dataCellStyle="Comma"/>
    <tableColumn id="26" name="הלוואות4" dataDxfId="15" dataCellStyle="Comma"/>
    <tableColumn id="27" name="עצמיות5" dataDxfId="14" dataCellStyle="Comma"/>
    <tableColumn id="28" name="ממשלה ומוסדות4" dataDxfId="13" dataCellStyle="Comma"/>
    <tableColumn id="29" name="היטל השבחה" dataDxfId="12" dataCellStyle="Comma"/>
    <tableColumn id="30" name="בעלים" dataDxfId="11" dataCellStyle="Comma"/>
    <tableColumn id="31" name="הלוואות2" dataDxfId="10" dataCellStyle="Comma"/>
    <tableColumn id="32" name="מכירת נכסים" dataDxfId="9" dataCellStyle="Comma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פיתוח לשנת 2018" altTextSummary="תקציב פיתוח לשנת 2018 - מרוכז לפי האגפים השונ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AA836"/>
  <sheetViews>
    <sheetView rightToLeft="1" topLeftCell="E1" zoomScale="63" zoomScaleNormal="63" workbookViewId="0">
      <pane xSplit="3" ySplit="7" topLeftCell="H489" activePane="bottomRight" state="frozen"/>
      <selection activeCell="E1" sqref="E1"/>
      <selection pane="topRight" activeCell="H1" sqref="H1"/>
      <selection pane="bottomLeft" activeCell="E9" sqref="E9"/>
      <selection pane="bottomRight" activeCell="AC493" sqref="AC493"/>
    </sheetView>
  </sheetViews>
  <sheetFormatPr defaultRowHeight="14.25" x14ac:dyDescent="0.2"/>
  <cols>
    <col min="3" max="3" width="2" bestFit="1" customWidth="1"/>
    <col min="5" max="5" width="4.25" customWidth="1"/>
    <col min="6" max="6" width="16.25" bestFit="1" customWidth="1"/>
    <col min="7" max="7" width="59.625" style="31" customWidth="1"/>
    <col min="8" max="8" width="23.125" customWidth="1"/>
    <col min="9" max="9" width="24.5" customWidth="1"/>
    <col min="10" max="13" width="24.75" customWidth="1"/>
    <col min="14" max="14" width="27.875" hidden="1" customWidth="1"/>
    <col min="15" max="15" width="22.875" hidden="1" customWidth="1"/>
    <col min="16" max="16" width="20.25" style="24" hidden="1" customWidth="1"/>
    <col min="17" max="17" width="24.375" hidden="1" customWidth="1"/>
    <col min="18" max="18" width="19" hidden="1" customWidth="1"/>
    <col min="19" max="19" width="21.5" hidden="1" customWidth="1"/>
    <col min="20" max="20" width="5.5" hidden="1" customWidth="1"/>
    <col min="21" max="21" width="18.625" hidden="1" customWidth="1"/>
    <col min="22" max="22" width="5" hidden="1" customWidth="1"/>
    <col min="23" max="23" width="0.25" hidden="1" customWidth="1"/>
    <col min="24" max="24" width="26" hidden="1" customWidth="1"/>
    <col min="25" max="25" width="23.25" hidden="1" customWidth="1"/>
    <col min="26" max="26" width="11.125" hidden="1" customWidth="1"/>
    <col min="27" max="27" width="11.125" bestFit="1" customWidth="1"/>
  </cols>
  <sheetData>
    <row r="5" spans="6:25" ht="15" thickBot="1" x14ac:dyDescent="0.25"/>
    <row r="6" spans="6:25" ht="26.25" hidden="1" x14ac:dyDescent="0.2">
      <c r="F6" s="3" t="s">
        <v>0</v>
      </c>
      <c r="G6" s="52" t="s">
        <v>1</v>
      </c>
      <c r="H6" s="105" t="s">
        <v>519</v>
      </c>
      <c r="I6" s="106" t="s">
        <v>520</v>
      </c>
      <c r="J6" s="106" t="s">
        <v>521</v>
      </c>
      <c r="K6" s="106" t="s">
        <v>522</v>
      </c>
      <c r="L6" s="106" t="s">
        <v>523</v>
      </c>
      <c r="M6" s="106" t="s">
        <v>524</v>
      </c>
      <c r="N6" s="53" t="s">
        <v>525</v>
      </c>
      <c r="O6" s="3"/>
      <c r="P6" s="4"/>
      <c r="Q6" s="74" t="s">
        <v>2</v>
      </c>
      <c r="R6" s="75"/>
      <c r="S6" s="75"/>
      <c r="T6" s="75"/>
      <c r="U6" s="75"/>
      <c r="V6" s="76"/>
    </row>
    <row r="7" spans="6:25" ht="157.5" x14ac:dyDescent="0.2">
      <c r="F7" s="89" t="s">
        <v>527</v>
      </c>
      <c r="G7" s="107" t="s">
        <v>528</v>
      </c>
      <c r="H7" s="91" t="s">
        <v>518</v>
      </c>
      <c r="I7" s="91" t="s">
        <v>4</v>
      </c>
      <c r="J7" s="91" t="s">
        <v>6</v>
      </c>
      <c r="K7" s="90" t="s">
        <v>7</v>
      </c>
      <c r="L7" s="90" t="s">
        <v>8</v>
      </c>
      <c r="M7" s="92" t="s">
        <v>9</v>
      </c>
      <c r="N7" s="99" t="s">
        <v>5</v>
      </c>
      <c r="O7" s="39" t="s">
        <v>10</v>
      </c>
      <c r="P7" s="5" t="s">
        <v>11</v>
      </c>
      <c r="Q7" s="5" t="s">
        <v>4</v>
      </c>
      <c r="R7" s="5" t="s">
        <v>6</v>
      </c>
      <c r="S7" s="6" t="s">
        <v>7</v>
      </c>
      <c r="T7" s="6" t="s">
        <v>8</v>
      </c>
      <c r="U7" s="7" t="s">
        <v>9</v>
      </c>
      <c r="V7" s="5" t="s">
        <v>5</v>
      </c>
    </row>
    <row r="8" spans="6:25" ht="60" customHeight="1" x14ac:dyDescent="0.2">
      <c r="F8" s="108">
        <v>10100</v>
      </c>
      <c r="G8" s="56" t="s">
        <v>12</v>
      </c>
      <c r="H8" s="57"/>
      <c r="I8" s="57"/>
      <c r="J8" s="57"/>
      <c r="K8" s="57"/>
      <c r="L8" s="57"/>
      <c r="M8" s="109"/>
      <c r="N8" s="100"/>
      <c r="O8" s="32"/>
      <c r="P8" s="8"/>
      <c r="Q8" s="8"/>
      <c r="R8" s="8"/>
      <c r="S8" s="8"/>
      <c r="T8" s="8"/>
      <c r="U8" s="8"/>
      <c r="V8" s="8"/>
      <c r="W8" s="9"/>
    </row>
    <row r="9" spans="6:25" ht="60" customHeight="1" x14ac:dyDescent="0.2">
      <c r="F9" s="110">
        <f>F8+1</f>
        <v>10101</v>
      </c>
      <c r="G9" s="58" t="s">
        <v>13</v>
      </c>
      <c r="H9" s="59">
        <f>60000+200000+170000+100000+800000+650000+5000+30000+83000</f>
        <v>2098000</v>
      </c>
      <c r="I9" s="57"/>
      <c r="J9" s="57"/>
      <c r="K9" s="59"/>
      <c r="L9" s="57"/>
      <c r="M9" s="111">
        <f>H9</f>
        <v>2098000</v>
      </c>
      <c r="N9" s="101">
        <f>SUM(J9:M9)</f>
        <v>2098000</v>
      </c>
      <c r="O9" s="33"/>
      <c r="P9" s="10"/>
      <c r="Q9" s="10"/>
      <c r="R9" s="10"/>
      <c r="S9" s="10"/>
      <c r="T9" s="10"/>
      <c r="U9" s="10"/>
      <c r="V9" s="8">
        <f>U9+T9+S9+R9</f>
        <v>0</v>
      </c>
      <c r="W9" s="9">
        <f>P9-Q9-V9</f>
        <v>0</v>
      </c>
      <c r="Y9" s="10" t="e">
        <f>H9-#REF!-#REF!</f>
        <v>#REF!</v>
      </c>
    </row>
    <row r="10" spans="6:25" ht="60" customHeight="1" x14ac:dyDescent="0.2">
      <c r="F10" s="110">
        <f>F9+1</f>
        <v>10102</v>
      </c>
      <c r="G10" s="58" t="s">
        <v>478</v>
      </c>
      <c r="H10" s="59">
        <v>100000</v>
      </c>
      <c r="I10" s="57"/>
      <c r="J10" s="57"/>
      <c r="K10" s="59"/>
      <c r="L10" s="57">
        <f>H10</f>
        <v>100000</v>
      </c>
      <c r="M10" s="111"/>
      <c r="N10" s="101">
        <f>SUM(J10:M10)</f>
        <v>100000</v>
      </c>
      <c r="O10" s="33"/>
      <c r="P10" s="10"/>
      <c r="Q10" s="10"/>
      <c r="R10" s="10"/>
      <c r="S10" s="10"/>
      <c r="T10" s="10"/>
      <c r="U10" s="10"/>
      <c r="V10" s="8"/>
      <c r="W10" s="9"/>
      <c r="Y10" s="10" t="e">
        <f>H10-#REF!-#REF!</f>
        <v>#REF!</v>
      </c>
    </row>
    <row r="11" spans="6:25" ht="60" customHeight="1" x14ac:dyDescent="0.2">
      <c r="F11" s="110">
        <f>F10+1</f>
        <v>10103</v>
      </c>
      <c r="G11" s="58" t="s">
        <v>14</v>
      </c>
      <c r="H11" s="59">
        <f>1500000+1600000+600000+800000</f>
        <v>4500000</v>
      </c>
      <c r="I11" s="57"/>
      <c r="J11" s="57"/>
      <c r="K11" s="57"/>
      <c r="L11" s="57"/>
      <c r="M11" s="109">
        <f>H11</f>
        <v>4500000</v>
      </c>
      <c r="N11" s="101">
        <f>SUM(J11:M11)</f>
        <v>4500000</v>
      </c>
      <c r="O11" s="32"/>
      <c r="P11" s="8"/>
      <c r="Q11" s="8"/>
      <c r="R11" s="8"/>
      <c r="S11" s="8"/>
      <c r="T11" s="8"/>
      <c r="U11" s="8"/>
      <c r="V11" s="8">
        <f>U11+T11+S11+R11</f>
        <v>0</v>
      </c>
      <c r="W11" s="9">
        <f t="shared" ref="W11:W29" si="0">P11-Q11-V11</f>
        <v>0</v>
      </c>
      <c r="Y11" s="10" t="e">
        <f>H11-#REF!-#REF!</f>
        <v>#REF!</v>
      </c>
    </row>
    <row r="12" spans="6:25" ht="60" customHeight="1" x14ac:dyDescent="0.2">
      <c r="F12" s="110">
        <f>F11+1</f>
        <v>10104</v>
      </c>
      <c r="G12" s="58" t="s">
        <v>515</v>
      </c>
      <c r="H12" s="59">
        <v>100000</v>
      </c>
      <c r="I12" s="57"/>
      <c r="J12" s="57"/>
      <c r="K12" s="57"/>
      <c r="L12" s="57">
        <f>H12</f>
        <v>100000</v>
      </c>
      <c r="M12" s="109"/>
      <c r="N12" s="101"/>
      <c r="O12" s="32"/>
      <c r="P12" s="8"/>
      <c r="Q12" s="8"/>
      <c r="R12" s="8"/>
      <c r="S12" s="8"/>
      <c r="T12" s="8"/>
      <c r="U12" s="8"/>
      <c r="V12" s="8"/>
      <c r="W12" s="9"/>
      <c r="Y12" s="10"/>
    </row>
    <row r="13" spans="6:25" ht="60" customHeight="1" x14ac:dyDescent="0.2">
      <c r="F13" s="110">
        <f>F12+1</f>
        <v>10105</v>
      </c>
      <c r="G13" s="58" t="s">
        <v>15</v>
      </c>
      <c r="H13" s="59">
        <v>930000</v>
      </c>
      <c r="I13" s="57"/>
      <c r="J13" s="57"/>
      <c r="K13" s="59"/>
      <c r="L13" s="57"/>
      <c r="M13" s="111">
        <f>H13</f>
        <v>930000</v>
      </c>
      <c r="N13" s="101">
        <f>SUM(J13:M13)</f>
        <v>930000</v>
      </c>
      <c r="O13" s="33"/>
      <c r="P13" s="10"/>
      <c r="Q13" s="10"/>
      <c r="R13" s="10"/>
      <c r="S13" s="10"/>
      <c r="T13" s="10"/>
      <c r="U13" s="10"/>
      <c r="V13" s="8">
        <f>U13+T13+S13+R13</f>
        <v>0</v>
      </c>
      <c r="W13" s="9">
        <f t="shared" si="0"/>
        <v>0</v>
      </c>
      <c r="Y13" s="10" t="e">
        <f>H13-#REF!-#REF!</f>
        <v>#REF!</v>
      </c>
    </row>
    <row r="14" spans="6:25" ht="60" customHeight="1" x14ac:dyDescent="0.2">
      <c r="F14" s="93"/>
      <c r="G14" s="61" t="s">
        <v>16</v>
      </c>
      <c r="H14" s="62">
        <f t="shared" ref="H14:V14" si="1">SUM(H9:H13)</f>
        <v>7728000</v>
      </c>
      <c r="I14" s="62">
        <f t="shared" si="1"/>
        <v>0</v>
      </c>
      <c r="J14" s="62">
        <f t="shared" si="1"/>
        <v>0</v>
      </c>
      <c r="K14" s="62">
        <f t="shared" si="1"/>
        <v>0</v>
      </c>
      <c r="L14" s="62">
        <f t="shared" si="1"/>
        <v>200000</v>
      </c>
      <c r="M14" s="94">
        <f t="shared" si="1"/>
        <v>7528000</v>
      </c>
      <c r="N14" s="102">
        <f t="shared" si="1"/>
        <v>7628000</v>
      </c>
      <c r="O14" s="34">
        <f t="shared" si="1"/>
        <v>0</v>
      </c>
      <c r="P14" s="9">
        <f t="shared" si="1"/>
        <v>0</v>
      </c>
      <c r="Q14" s="9">
        <f t="shared" si="1"/>
        <v>0</v>
      </c>
      <c r="R14" s="9">
        <f t="shared" si="1"/>
        <v>0</v>
      </c>
      <c r="S14" s="9">
        <f t="shared" si="1"/>
        <v>0</v>
      </c>
      <c r="T14" s="9">
        <f t="shared" si="1"/>
        <v>0</v>
      </c>
      <c r="U14" s="9">
        <f t="shared" si="1"/>
        <v>0</v>
      </c>
      <c r="V14" s="9">
        <f t="shared" si="1"/>
        <v>0</v>
      </c>
      <c r="W14" s="9">
        <f t="shared" si="0"/>
        <v>0</v>
      </c>
      <c r="Y14" s="10" t="e">
        <f>H14-#REF!-#REF!</f>
        <v>#REF!</v>
      </c>
    </row>
    <row r="15" spans="6:25" ht="60" customHeight="1" x14ac:dyDescent="0.2">
      <c r="F15" s="108"/>
      <c r="G15" s="56" t="s">
        <v>17</v>
      </c>
      <c r="H15" s="57"/>
      <c r="I15" s="57"/>
      <c r="J15" s="57"/>
      <c r="K15" s="57"/>
      <c r="L15" s="57"/>
      <c r="M15" s="109"/>
      <c r="N15" s="100"/>
      <c r="O15" s="32"/>
      <c r="P15" s="8"/>
      <c r="Q15" s="8"/>
      <c r="R15" s="8"/>
      <c r="S15" s="8"/>
      <c r="T15" s="8"/>
      <c r="U15" s="8"/>
      <c r="V15" s="8"/>
      <c r="W15" s="9">
        <f t="shared" si="0"/>
        <v>0</v>
      </c>
      <c r="Y15" s="10" t="e">
        <f>H15-#REF!-#REF!</f>
        <v>#REF!</v>
      </c>
    </row>
    <row r="16" spans="6:25" ht="60" customHeight="1" x14ac:dyDescent="0.2">
      <c r="F16" s="108">
        <v>20100</v>
      </c>
      <c r="G16" s="56" t="s">
        <v>18</v>
      </c>
      <c r="H16" s="57"/>
      <c r="I16" s="57"/>
      <c r="J16" s="57"/>
      <c r="K16" s="57"/>
      <c r="L16" s="57"/>
      <c r="M16" s="109"/>
      <c r="N16" s="100"/>
      <c r="O16" s="32"/>
      <c r="P16" s="8"/>
      <c r="Q16" s="8"/>
      <c r="R16" s="8"/>
      <c r="S16" s="8"/>
      <c r="T16" s="8"/>
      <c r="U16" s="8"/>
      <c r="V16" s="8"/>
      <c r="W16" s="9">
        <f t="shared" si="0"/>
        <v>0</v>
      </c>
      <c r="Y16" s="10" t="e">
        <f>H16-#REF!-#REF!</f>
        <v>#REF!</v>
      </c>
    </row>
    <row r="17" spans="6:25" ht="60" customHeight="1" x14ac:dyDescent="0.2">
      <c r="F17" s="108">
        <f t="shared" ref="F17:F22" si="2">+F16+1</f>
        <v>20101</v>
      </c>
      <c r="G17" s="58" t="s">
        <v>19</v>
      </c>
      <c r="H17" s="57">
        <v>1000000</v>
      </c>
      <c r="I17" s="57"/>
      <c r="J17" s="57"/>
      <c r="K17" s="57"/>
      <c r="L17" s="57">
        <f>H17</f>
        <v>1000000</v>
      </c>
      <c r="M17" s="109"/>
      <c r="N17" s="101">
        <f t="shared" ref="N17:N22" si="3">SUM(J17:M17)</f>
        <v>1000000</v>
      </c>
      <c r="O17" s="32"/>
      <c r="P17" s="8"/>
      <c r="Q17" s="8"/>
      <c r="R17" s="8"/>
      <c r="S17" s="8"/>
      <c r="T17" s="8"/>
      <c r="U17" s="8"/>
      <c r="V17" s="8">
        <f>U17+T17+S17+R17</f>
        <v>0</v>
      </c>
      <c r="W17" s="9">
        <f t="shared" si="0"/>
        <v>0</v>
      </c>
      <c r="Y17" s="10" t="e">
        <f>H17-#REF!-#REF!</f>
        <v>#REF!</v>
      </c>
    </row>
    <row r="18" spans="6:25" ht="60" customHeight="1" x14ac:dyDescent="0.2">
      <c r="F18" s="108">
        <f t="shared" si="2"/>
        <v>20102</v>
      </c>
      <c r="G18" s="58" t="s">
        <v>20</v>
      </c>
      <c r="H18" s="57">
        <v>2000000</v>
      </c>
      <c r="I18" s="57"/>
      <c r="J18" s="57"/>
      <c r="K18" s="57"/>
      <c r="L18" s="57"/>
      <c r="M18" s="109">
        <f>H18</f>
        <v>2000000</v>
      </c>
      <c r="N18" s="101">
        <f t="shared" si="3"/>
        <v>2000000</v>
      </c>
      <c r="O18" s="32"/>
      <c r="P18" s="8"/>
      <c r="Q18" s="8"/>
      <c r="R18" s="8"/>
      <c r="S18" s="8"/>
      <c r="T18" s="8"/>
      <c r="U18" s="8"/>
      <c r="V18" s="8">
        <f>U18+T18+S18+R18</f>
        <v>0</v>
      </c>
      <c r="W18" s="9">
        <f t="shared" si="0"/>
        <v>0</v>
      </c>
      <c r="Y18" s="10" t="e">
        <f>H18-#REF!-#REF!</f>
        <v>#REF!</v>
      </c>
    </row>
    <row r="19" spans="6:25" ht="60" customHeight="1" x14ac:dyDescent="0.2">
      <c r="F19" s="108">
        <f t="shared" si="2"/>
        <v>20103</v>
      </c>
      <c r="G19" s="58" t="s">
        <v>21</v>
      </c>
      <c r="H19" s="57">
        <v>20000000</v>
      </c>
      <c r="I19" s="57"/>
      <c r="J19" s="57">
        <f>H19/2</f>
        <v>10000000</v>
      </c>
      <c r="K19" s="57"/>
      <c r="L19" s="57"/>
      <c r="M19" s="109">
        <f>H19/2</f>
        <v>10000000</v>
      </c>
      <c r="N19" s="101">
        <f t="shared" si="3"/>
        <v>20000000</v>
      </c>
      <c r="O19" s="32"/>
      <c r="P19" s="8"/>
      <c r="Q19" s="8"/>
      <c r="R19" s="8"/>
      <c r="S19" s="8"/>
      <c r="T19" s="8"/>
      <c r="U19" s="8"/>
      <c r="V19" s="8">
        <f>U19+T19+S19+R19</f>
        <v>0</v>
      </c>
      <c r="W19" s="9">
        <f t="shared" si="0"/>
        <v>0</v>
      </c>
      <c r="Y19" s="10" t="e">
        <f>H19-#REF!-#REF!</f>
        <v>#REF!</v>
      </c>
    </row>
    <row r="20" spans="6:25" ht="60" customHeight="1" x14ac:dyDescent="0.2">
      <c r="F20" s="108">
        <f t="shared" si="2"/>
        <v>20104</v>
      </c>
      <c r="G20" s="58" t="s">
        <v>339</v>
      </c>
      <c r="H20" s="57">
        <v>500000</v>
      </c>
      <c r="I20" s="57"/>
      <c r="J20" s="57"/>
      <c r="K20" s="57"/>
      <c r="L20" s="57">
        <f>H20</f>
        <v>500000</v>
      </c>
      <c r="M20" s="109"/>
      <c r="N20" s="101">
        <f t="shared" si="3"/>
        <v>500000</v>
      </c>
      <c r="O20" s="32"/>
      <c r="P20" s="8"/>
      <c r="Q20" s="8"/>
      <c r="R20" s="8"/>
      <c r="S20" s="8"/>
      <c r="T20" s="8"/>
      <c r="U20" s="8"/>
      <c r="V20" s="8">
        <f>U20+T20+S20+R20</f>
        <v>0</v>
      </c>
      <c r="W20" s="9">
        <f t="shared" si="0"/>
        <v>0</v>
      </c>
      <c r="Y20" s="10" t="e">
        <f>H20-#REF!-#REF!</f>
        <v>#REF!</v>
      </c>
    </row>
    <row r="21" spans="6:25" ht="60" customHeight="1" x14ac:dyDescent="0.2">
      <c r="F21" s="108">
        <f t="shared" si="2"/>
        <v>20105</v>
      </c>
      <c r="G21" s="58" t="s">
        <v>391</v>
      </c>
      <c r="H21" s="57">
        <v>20000000</v>
      </c>
      <c r="I21" s="57"/>
      <c r="J21" s="57"/>
      <c r="K21" s="57">
        <f>H21</f>
        <v>20000000</v>
      </c>
      <c r="L21" s="57"/>
      <c r="M21" s="109"/>
      <c r="N21" s="101">
        <f t="shared" si="3"/>
        <v>20000000</v>
      </c>
      <c r="O21" s="32"/>
      <c r="P21" s="8"/>
      <c r="Q21" s="8"/>
      <c r="R21" s="8"/>
      <c r="S21" s="8"/>
      <c r="T21" s="8"/>
      <c r="U21" s="8"/>
      <c r="V21" s="8"/>
      <c r="W21" s="9"/>
      <c r="Y21" s="10" t="e">
        <f>H21-#REF!-#REF!</f>
        <v>#REF!</v>
      </c>
    </row>
    <row r="22" spans="6:25" ht="60" customHeight="1" x14ac:dyDescent="0.2">
      <c r="F22" s="108">
        <f t="shared" si="2"/>
        <v>20106</v>
      </c>
      <c r="G22" s="58" t="s">
        <v>496</v>
      </c>
      <c r="H22" s="57">
        <v>1000000</v>
      </c>
      <c r="I22" s="57"/>
      <c r="J22" s="57"/>
      <c r="K22" s="57"/>
      <c r="L22" s="57"/>
      <c r="M22" s="109">
        <f>H22</f>
        <v>1000000</v>
      </c>
      <c r="N22" s="101">
        <f t="shared" si="3"/>
        <v>1000000</v>
      </c>
      <c r="O22" s="32"/>
      <c r="P22" s="8"/>
      <c r="Q22" s="8"/>
      <c r="R22" s="8"/>
      <c r="S22" s="8"/>
      <c r="T22" s="8"/>
      <c r="U22" s="8"/>
      <c r="V22" s="8"/>
      <c r="W22" s="9"/>
      <c r="Y22" s="10" t="e">
        <f>H22-#REF!-#REF!</f>
        <v>#REF!</v>
      </c>
    </row>
    <row r="23" spans="6:25" ht="60" customHeight="1" x14ac:dyDescent="0.2">
      <c r="F23" s="112"/>
      <c r="G23" s="61" t="s">
        <v>22</v>
      </c>
      <c r="H23" s="62">
        <f>SUM(H17:H22)</f>
        <v>44500000</v>
      </c>
      <c r="I23" s="62">
        <f t="shared" ref="I23:N23" si="4">SUM(I17:I22)</f>
        <v>0</v>
      </c>
      <c r="J23" s="62">
        <f t="shared" si="4"/>
        <v>10000000</v>
      </c>
      <c r="K23" s="62">
        <f t="shared" si="4"/>
        <v>20000000</v>
      </c>
      <c r="L23" s="62">
        <f t="shared" si="4"/>
        <v>1500000</v>
      </c>
      <c r="M23" s="94">
        <f t="shared" si="4"/>
        <v>13000000</v>
      </c>
      <c r="N23" s="102">
        <f t="shared" si="4"/>
        <v>44500000</v>
      </c>
      <c r="O23" s="34">
        <f t="shared" ref="O23:V23" si="5">SUM(O17:O21)</f>
        <v>0</v>
      </c>
      <c r="P23" s="9">
        <f t="shared" si="5"/>
        <v>0</v>
      </c>
      <c r="Q23" s="9">
        <f t="shared" si="5"/>
        <v>0</v>
      </c>
      <c r="R23" s="9">
        <f t="shared" si="5"/>
        <v>0</v>
      </c>
      <c r="S23" s="9">
        <f t="shared" si="5"/>
        <v>0</v>
      </c>
      <c r="T23" s="9">
        <f t="shared" si="5"/>
        <v>0</v>
      </c>
      <c r="U23" s="9">
        <f t="shared" si="5"/>
        <v>0</v>
      </c>
      <c r="V23" s="9">
        <f t="shared" si="5"/>
        <v>0</v>
      </c>
      <c r="W23" s="9">
        <f t="shared" si="0"/>
        <v>0</v>
      </c>
      <c r="Y23" s="10" t="e">
        <f>H23-#REF!-#REF!</f>
        <v>#REF!</v>
      </c>
    </row>
    <row r="24" spans="6:25" ht="60" customHeight="1" x14ac:dyDescent="0.2">
      <c r="F24" s="108">
        <v>20200</v>
      </c>
      <c r="G24" s="56" t="s">
        <v>23</v>
      </c>
      <c r="H24" s="57"/>
      <c r="I24" s="57"/>
      <c r="J24" s="57"/>
      <c r="K24" s="57"/>
      <c r="L24" s="57"/>
      <c r="M24" s="109"/>
      <c r="N24" s="100"/>
      <c r="O24" s="32"/>
      <c r="P24" s="8"/>
      <c r="Q24" s="8"/>
      <c r="R24" s="8"/>
      <c r="S24" s="8"/>
      <c r="T24" s="8"/>
      <c r="U24" s="8"/>
      <c r="V24" s="8"/>
      <c r="W24" s="9">
        <f t="shared" si="0"/>
        <v>0</v>
      </c>
      <c r="Y24" s="10" t="e">
        <f>H24-#REF!-#REF!</f>
        <v>#REF!</v>
      </c>
    </row>
    <row r="25" spans="6:25" ht="60" customHeight="1" x14ac:dyDescent="0.2">
      <c r="F25" s="108">
        <f>+F24+1</f>
        <v>20201</v>
      </c>
      <c r="G25" s="58" t="s">
        <v>511</v>
      </c>
      <c r="H25" s="57">
        <f>5550000+520000+1625000</f>
        <v>7695000</v>
      </c>
      <c r="I25" s="57"/>
      <c r="J25" s="57">
        <f>H25</f>
        <v>7695000</v>
      </c>
      <c r="K25" s="57"/>
      <c r="L25" s="57"/>
      <c r="M25" s="109"/>
      <c r="N25" s="101">
        <f>SUM(J25:M25)</f>
        <v>7695000</v>
      </c>
      <c r="O25" s="32"/>
      <c r="P25" s="8"/>
      <c r="Q25" s="8"/>
      <c r="R25" s="8"/>
      <c r="S25" s="8"/>
      <c r="T25" s="8"/>
      <c r="U25" s="8"/>
      <c r="V25" s="8">
        <f>U25+T25+S25+R25</f>
        <v>0</v>
      </c>
      <c r="W25" s="9">
        <f t="shared" si="0"/>
        <v>0</v>
      </c>
      <c r="Y25" s="10" t="e">
        <f>H25-#REF!-#REF!</f>
        <v>#REF!</v>
      </c>
    </row>
    <row r="26" spans="6:25" ht="60" customHeight="1" x14ac:dyDescent="0.2">
      <c r="F26" s="108">
        <f>+F25+1</f>
        <v>20202</v>
      </c>
      <c r="G26" s="58" t="s">
        <v>512</v>
      </c>
      <c r="H26" s="57">
        <f>500000+1000000+50000</f>
        <v>1550000</v>
      </c>
      <c r="I26" s="57"/>
      <c r="J26" s="57">
        <f>H26-L26</f>
        <v>1500000</v>
      </c>
      <c r="K26" s="57"/>
      <c r="L26" s="57">
        <f>50000</f>
        <v>50000</v>
      </c>
      <c r="M26" s="109"/>
      <c r="N26" s="101"/>
      <c r="O26" s="32"/>
      <c r="P26" s="8"/>
      <c r="Q26" s="8"/>
      <c r="R26" s="8"/>
      <c r="S26" s="8"/>
      <c r="T26" s="8"/>
      <c r="U26" s="8"/>
      <c r="V26" s="8"/>
      <c r="W26" s="9"/>
      <c r="Y26" s="10"/>
    </row>
    <row r="27" spans="6:25" ht="60" customHeight="1" x14ac:dyDescent="0.2">
      <c r="F27" s="108">
        <f>+F26+1</f>
        <v>20203</v>
      </c>
      <c r="G27" s="58" t="s">
        <v>513</v>
      </c>
      <c r="H27" s="57">
        <f>150000+500000</f>
        <v>650000</v>
      </c>
      <c r="I27" s="57"/>
      <c r="J27" s="57">
        <f>H27</f>
        <v>650000</v>
      </c>
      <c r="K27" s="57"/>
      <c r="L27" s="57"/>
      <c r="M27" s="109"/>
      <c r="N27" s="101">
        <f>SUM(J27:M27)</f>
        <v>650000</v>
      </c>
      <c r="O27" s="32"/>
      <c r="P27" s="8"/>
      <c r="Q27" s="8"/>
      <c r="R27" s="8"/>
      <c r="S27" s="8"/>
      <c r="T27" s="8"/>
      <c r="U27" s="8"/>
      <c r="V27" s="8">
        <f>U27+T27+S27+R27</f>
        <v>0</v>
      </c>
      <c r="W27" s="9">
        <f t="shared" si="0"/>
        <v>0</v>
      </c>
      <c r="Y27" s="10" t="e">
        <f>H27-#REF!-#REF!</f>
        <v>#REF!</v>
      </c>
    </row>
    <row r="28" spans="6:25" ht="60" customHeight="1" x14ac:dyDescent="0.2">
      <c r="F28" s="112"/>
      <c r="G28" s="61" t="s">
        <v>24</v>
      </c>
      <c r="H28" s="62">
        <f t="shared" ref="H28:V28" si="6">SUM(H25:H27)</f>
        <v>9895000</v>
      </c>
      <c r="I28" s="62">
        <f t="shared" si="6"/>
        <v>0</v>
      </c>
      <c r="J28" s="62">
        <f t="shared" si="6"/>
        <v>9845000</v>
      </c>
      <c r="K28" s="62">
        <f t="shared" si="6"/>
        <v>0</v>
      </c>
      <c r="L28" s="62">
        <f t="shared" si="6"/>
        <v>50000</v>
      </c>
      <c r="M28" s="94">
        <f t="shared" si="6"/>
        <v>0</v>
      </c>
      <c r="N28" s="102">
        <f t="shared" si="6"/>
        <v>8345000</v>
      </c>
      <c r="O28" s="34">
        <f t="shared" si="6"/>
        <v>0</v>
      </c>
      <c r="P28" s="9">
        <f t="shared" si="6"/>
        <v>0</v>
      </c>
      <c r="Q28" s="9">
        <f t="shared" si="6"/>
        <v>0</v>
      </c>
      <c r="R28" s="9">
        <f t="shared" si="6"/>
        <v>0</v>
      </c>
      <c r="S28" s="9">
        <f t="shared" si="6"/>
        <v>0</v>
      </c>
      <c r="T28" s="9">
        <f t="shared" si="6"/>
        <v>0</v>
      </c>
      <c r="U28" s="9">
        <f t="shared" si="6"/>
        <v>0</v>
      </c>
      <c r="V28" s="9">
        <f t="shared" si="6"/>
        <v>0</v>
      </c>
      <c r="W28" s="9">
        <f t="shared" si="0"/>
        <v>0</v>
      </c>
      <c r="Y28" s="10" t="e">
        <f>H28-#REF!-#REF!</f>
        <v>#REF!</v>
      </c>
    </row>
    <row r="29" spans="6:25" ht="60" customHeight="1" x14ac:dyDescent="0.2">
      <c r="F29" s="108">
        <v>20300</v>
      </c>
      <c r="G29" s="56" t="s">
        <v>25</v>
      </c>
      <c r="H29" s="57"/>
      <c r="I29" s="57"/>
      <c r="J29" s="57"/>
      <c r="K29" s="57"/>
      <c r="L29" s="57"/>
      <c r="M29" s="109"/>
      <c r="N29" s="100"/>
      <c r="O29" s="32"/>
      <c r="P29" s="8"/>
      <c r="Q29" s="8"/>
      <c r="R29" s="8"/>
      <c r="S29" s="8"/>
      <c r="T29" s="8"/>
      <c r="U29" s="8"/>
      <c r="V29" s="8"/>
      <c r="W29" s="9">
        <f t="shared" si="0"/>
        <v>0</v>
      </c>
      <c r="Y29" s="10" t="e">
        <f>H29-#REF!-#REF!</f>
        <v>#REF!</v>
      </c>
    </row>
    <row r="30" spans="6:25" ht="60" customHeight="1" x14ac:dyDescent="0.2">
      <c r="F30" s="108">
        <f t="shared" ref="F30:F56" si="7">F29+1</f>
        <v>20301</v>
      </c>
      <c r="G30" s="58" t="s">
        <v>26</v>
      </c>
      <c r="H30" s="57">
        <v>8000000</v>
      </c>
      <c r="I30" s="57"/>
      <c r="J30" s="57"/>
      <c r="K30" s="57">
        <f>H30</f>
        <v>8000000</v>
      </c>
      <c r="L30" s="57"/>
      <c r="M30" s="109"/>
      <c r="N30" s="101">
        <f t="shared" ref="N30:N56" si="8">SUM(J30:M30)</f>
        <v>8000000</v>
      </c>
      <c r="O30" s="32"/>
      <c r="P30" s="8"/>
      <c r="Q30" s="8"/>
      <c r="R30" s="8"/>
      <c r="S30" s="8"/>
      <c r="T30" s="8"/>
      <c r="U30" s="8"/>
      <c r="V30" s="8"/>
      <c r="W30" s="9"/>
      <c r="Y30" s="10" t="e">
        <f>H30-#REF!-#REF!</f>
        <v>#REF!</v>
      </c>
    </row>
    <row r="31" spans="6:25" ht="60" customHeight="1" x14ac:dyDescent="0.2">
      <c r="F31" s="108">
        <f t="shared" si="7"/>
        <v>20302</v>
      </c>
      <c r="G31" s="58" t="s">
        <v>27</v>
      </c>
      <c r="H31" s="57">
        <v>1000000</v>
      </c>
      <c r="I31" s="57"/>
      <c r="J31" s="57">
        <f>H31</f>
        <v>1000000</v>
      </c>
      <c r="K31" s="57"/>
      <c r="L31" s="57"/>
      <c r="M31" s="109"/>
      <c r="N31" s="101">
        <f t="shared" si="8"/>
        <v>1000000</v>
      </c>
      <c r="O31" s="32"/>
      <c r="P31" s="8"/>
      <c r="Q31" s="8"/>
      <c r="R31" s="8"/>
      <c r="S31" s="8"/>
      <c r="T31" s="8"/>
      <c r="U31" s="8"/>
      <c r="V31" s="8"/>
      <c r="W31" s="9"/>
      <c r="Y31" s="10" t="e">
        <f>H31-#REF!-#REF!</f>
        <v>#REF!</v>
      </c>
    </row>
    <row r="32" spans="6:25" ht="60" customHeight="1" x14ac:dyDescent="0.2">
      <c r="F32" s="108">
        <f t="shared" si="7"/>
        <v>20303</v>
      </c>
      <c r="G32" s="58" t="s">
        <v>29</v>
      </c>
      <c r="H32" s="57">
        <v>2000000</v>
      </c>
      <c r="I32" s="57"/>
      <c r="J32" s="57"/>
      <c r="K32" s="57">
        <f t="shared" ref="K32:K41" si="9">H32</f>
        <v>2000000</v>
      </c>
      <c r="L32" s="57"/>
      <c r="M32" s="109"/>
      <c r="N32" s="101">
        <f t="shared" si="8"/>
        <v>2000000</v>
      </c>
      <c r="O32" s="32"/>
      <c r="P32" s="8"/>
      <c r="Q32" s="8"/>
      <c r="R32" s="8"/>
      <c r="S32" s="8"/>
      <c r="T32" s="8"/>
      <c r="U32" s="8"/>
      <c r="V32" s="8"/>
      <c r="W32" s="9"/>
      <c r="Y32" s="10" t="e">
        <f>H32-#REF!-#REF!</f>
        <v>#REF!</v>
      </c>
    </row>
    <row r="33" spans="6:25" ht="60" customHeight="1" x14ac:dyDescent="0.2">
      <c r="F33" s="108">
        <f t="shared" si="7"/>
        <v>20304</v>
      </c>
      <c r="G33" s="58" t="s">
        <v>32</v>
      </c>
      <c r="H33" s="57">
        <v>8000000</v>
      </c>
      <c r="I33" s="57"/>
      <c r="J33" s="57"/>
      <c r="K33" s="57">
        <f t="shared" si="9"/>
        <v>8000000</v>
      </c>
      <c r="L33" s="57"/>
      <c r="M33" s="109"/>
      <c r="N33" s="101">
        <f t="shared" si="8"/>
        <v>8000000</v>
      </c>
      <c r="O33" s="32"/>
      <c r="P33" s="8"/>
      <c r="Q33" s="8"/>
      <c r="R33" s="8"/>
      <c r="S33" s="8"/>
      <c r="T33" s="8"/>
      <c r="U33" s="8"/>
      <c r="V33" s="8"/>
      <c r="W33" s="9"/>
      <c r="Y33" s="10" t="e">
        <f>H33-#REF!-#REF!</f>
        <v>#REF!</v>
      </c>
    </row>
    <row r="34" spans="6:25" ht="60" customHeight="1" x14ac:dyDescent="0.2">
      <c r="F34" s="108">
        <f t="shared" si="7"/>
        <v>20305</v>
      </c>
      <c r="G34" s="58" t="s">
        <v>33</v>
      </c>
      <c r="H34" s="57">
        <v>2000000</v>
      </c>
      <c r="I34" s="57"/>
      <c r="J34" s="57"/>
      <c r="K34" s="57">
        <f t="shared" si="9"/>
        <v>2000000</v>
      </c>
      <c r="L34" s="57"/>
      <c r="M34" s="109"/>
      <c r="N34" s="101">
        <f t="shared" si="8"/>
        <v>2000000</v>
      </c>
      <c r="O34" s="32"/>
      <c r="P34" s="8"/>
      <c r="Q34" s="8"/>
      <c r="R34" s="8"/>
      <c r="S34" s="8"/>
      <c r="T34" s="8"/>
      <c r="U34" s="8"/>
      <c r="V34" s="8"/>
      <c r="W34" s="9"/>
      <c r="Y34" s="10" t="e">
        <f>H34-#REF!-#REF!</f>
        <v>#REF!</v>
      </c>
    </row>
    <row r="35" spans="6:25" ht="60" customHeight="1" x14ac:dyDescent="0.2">
      <c r="F35" s="108">
        <f t="shared" si="7"/>
        <v>20306</v>
      </c>
      <c r="G35" s="58" t="s">
        <v>34</v>
      </c>
      <c r="H35" s="57">
        <v>2000000</v>
      </c>
      <c r="I35" s="57"/>
      <c r="J35" s="57"/>
      <c r="K35" s="57">
        <f t="shared" si="9"/>
        <v>2000000</v>
      </c>
      <c r="L35" s="57"/>
      <c r="M35" s="109"/>
      <c r="N35" s="101">
        <f t="shared" si="8"/>
        <v>2000000</v>
      </c>
      <c r="O35" s="32"/>
      <c r="P35" s="8"/>
      <c r="Q35" s="8"/>
      <c r="R35" s="8"/>
      <c r="S35" s="8"/>
      <c r="T35" s="8"/>
      <c r="U35" s="8"/>
      <c r="V35" s="8"/>
      <c r="W35" s="9"/>
      <c r="Y35" s="10" t="e">
        <f>H35-#REF!-#REF!</f>
        <v>#REF!</v>
      </c>
    </row>
    <row r="36" spans="6:25" ht="60" customHeight="1" x14ac:dyDescent="0.2">
      <c r="F36" s="108">
        <f t="shared" si="7"/>
        <v>20307</v>
      </c>
      <c r="G36" s="58" t="s">
        <v>319</v>
      </c>
      <c r="H36" s="57">
        <v>2000000</v>
      </c>
      <c r="I36" s="57"/>
      <c r="J36" s="57"/>
      <c r="K36" s="57">
        <f t="shared" si="9"/>
        <v>2000000</v>
      </c>
      <c r="L36" s="57"/>
      <c r="M36" s="109"/>
      <c r="N36" s="101">
        <f t="shared" si="8"/>
        <v>2000000</v>
      </c>
      <c r="O36" s="32"/>
      <c r="P36" s="8"/>
      <c r="Q36" s="8"/>
      <c r="R36" s="8"/>
      <c r="S36" s="8"/>
      <c r="T36" s="8"/>
      <c r="U36" s="8"/>
      <c r="V36" s="8"/>
      <c r="W36" s="9"/>
      <c r="Y36" s="10" t="e">
        <f>H36-#REF!-#REF!</f>
        <v>#REF!</v>
      </c>
    </row>
    <row r="37" spans="6:25" ht="60" customHeight="1" x14ac:dyDescent="0.2">
      <c r="F37" s="108">
        <f t="shared" si="7"/>
        <v>20308</v>
      </c>
      <c r="G37" s="58" t="s">
        <v>340</v>
      </c>
      <c r="H37" s="57">
        <v>2000000</v>
      </c>
      <c r="I37" s="57"/>
      <c r="J37" s="57"/>
      <c r="K37" s="57">
        <f t="shared" si="9"/>
        <v>2000000</v>
      </c>
      <c r="L37" s="57"/>
      <c r="M37" s="109"/>
      <c r="N37" s="101">
        <f t="shared" si="8"/>
        <v>2000000</v>
      </c>
      <c r="O37" s="32"/>
      <c r="P37" s="8"/>
      <c r="Q37" s="8"/>
      <c r="R37" s="8"/>
      <c r="S37" s="8"/>
      <c r="T37" s="8"/>
      <c r="U37" s="8"/>
      <c r="V37" s="8"/>
      <c r="W37" s="9"/>
      <c r="Y37" s="10" t="e">
        <f>H37-#REF!-#REF!</f>
        <v>#REF!</v>
      </c>
    </row>
    <row r="38" spans="6:25" ht="60" customHeight="1" x14ac:dyDescent="0.2">
      <c r="F38" s="108">
        <f t="shared" si="7"/>
        <v>20309</v>
      </c>
      <c r="G38" s="58" t="s">
        <v>341</v>
      </c>
      <c r="H38" s="57">
        <v>1500000</v>
      </c>
      <c r="I38" s="57"/>
      <c r="J38" s="57"/>
      <c r="K38" s="57">
        <f t="shared" si="9"/>
        <v>1500000</v>
      </c>
      <c r="L38" s="57"/>
      <c r="M38" s="109"/>
      <c r="N38" s="101">
        <f t="shared" si="8"/>
        <v>1500000</v>
      </c>
      <c r="O38" s="32"/>
      <c r="P38" s="8"/>
      <c r="Q38" s="8"/>
      <c r="R38" s="8"/>
      <c r="S38" s="8"/>
      <c r="T38" s="8"/>
      <c r="U38" s="8"/>
      <c r="V38" s="8"/>
      <c r="W38" s="9"/>
      <c r="Y38" s="10" t="e">
        <f>H38-#REF!-#REF!</f>
        <v>#REF!</v>
      </c>
    </row>
    <row r="39" spans="6:25" ht="60" customHeight="1" x14ac:dyDescent="0.2">
      <c r="F39" s="108">
        <f t="shared" si="7"/>
        <v>20310</v>
      </c>
      <c r="G39" s="58" t="s">
        <v>396</v>
      </c>
      <c r="H39" s="57">
        <v>5000000</v>
      </c>
      <c r="I39" s="57"/>
      <c r="J39" s="57"/>
      <c r="K39" s="57">
        <f t="shared" si="9"/>
        <v>5000000</v>
      </c>
      <c r="L39" s="57"/>
      <c r="M39" s="109"/>
      <c r="N39" s="101">
        <f t="shared" si="8"/>
        <v>5000000</v>
      </c>
      <c r="O39" s="32"/>
      <c r="P39" s="8"/>
      <c r="Q39" s="8"/>
      <c r="R39" s="8"/>
      <c r="S39" s="8"/>
      <c r="T39" s="8"/>
      <c r="U39" s="8"/>
      <c r="V39" s="8"/>
      <c r="W39" s="9"/>
      <c r="Y39" s="10" t="e">
        <f>H39-#REF!-#REF!</f>
        <v>#REF!</v>
      </c>
    </row>
    <row r="40" spans="6:25" ht="60" customHeight="1" x14ac:dyDescent="0.2">
      <c r="F40" s="108">
        <f t="shared" si="7"/>
        <v>20311</v>
      </c>
      <c r="G40" s="58" t="s">
        <v>437</v>
      </c>
      <c r="H40" s="57">
        <v>4000000</v>
      </c>
      <c r="I40" s="57"/>
      <c r="J40" s="57"/>
      <c r="K40" s="57">
        <f t="shared" si="9"/>
        <v>4000000</v>
      </c>
      <c r="L40" s="57"/>
      <c r="M40" s="109"/>
      <c r="N40" s="101">
        <f t="shared" si="8"/>
        <v>4000000</v>
      </c>
      <c r="O40" s="32"/>
      <c r="P40" s="8"/>
      <c r="Q40" s="8"/>
      <c r="R40" s="8"/>
      <c r="S40" s="8"/>
      <c r="T40" s="8"/>
      <c r="U40" s="8"/>
      <c r="V40" s="8"/>
      <c r="W40" s="9"/>
      <c r="Y40" s="10" t="e">
        <f>H40-#REF!-#REF!</f>
        <v>#REF!</v>
      </c>
    </row>
    <row r="41" spans="6:25" ht="60" customHeight="1" x14ac:dyDescent="0.2">
      <c r="F41" s="108">
        <f t="shared" si="7"/>
        <v>20312</v>
      </c>
      <c r="G41" s="58" t="s">
        <v>438</v>
      </c>
      <c r="H41" s="57">
        <v>3000000</v>
      </c>
      <c r="I41" s="57"/>
      <c r="J41" s="57"/>
      <c r="K41" s="57">
        <f t="shared" si="9"/>
        <v>3000000</v>
      </c>
      <c r="L41" s="57"/>
      <c r="M41" s="109"/>
      <c r="N41" s="101">
        <f t="shared" si="8"/>
        <v>3000000</v>
      </c>
      <c r="O41" s="32"/>
      <c r="P41" s="8"/>
      <c r="Q41" s="8"/>
      <c r="R41" s="8"/>
      <c r="S41" s="8"/>
      <c r="T41" s="8"/>
      <c r="U41" s="8"/>
      <c r="V41" s="8"/>
      <c r="W41" s="9"/>
      <c r="Y41" s="10" t="e">
        <f>H41-#REF!-#REF!</f>
        <v>#REF!</v>
      </c>
    </row>
    <row r="42" spans="6:25" ht="60" customHeight="1" x14ac:dyDescent="0.2">
      <c r="F42" s="108">
        <f t="shared" si="7"/>
        <v>20313</v>
      </c>
      <c r="G42" s="58" t="s">
        <v>440</v>
      </c>
      <c r="H42" s="57">
        <v>200000</v>
      </c>
      <c r="I42" s="57"/>
      <c r="J42" s="57">
        <f>H42</f>
        <v>200000</v>
      </c>
      <c r="K42" s="57"/>
      <c r="L42" s="57"/>
      <c r="M42" s="109"/>
      <c r="N42" s="101">
        <f t="shared" si="8"/>
        <v>200000</v>
      </c>
      <c r="O42" s="32"/>
      <c r="P42" s="8"/>
      <c r="Q42" s="8"/>
      <c r="R42" s="8"/>
      <c r="S42" s="8"/>
      <c r="T42" s="8"/>
      <c r="U42" s="8"/>
      <c r="V42" s="8"/>
      <c r="W42" s="9"/>
      <c r="Y42" s="10" t="e">
        <f>H42-#REF!-#REF!</f>
        <v>#REF!</v>
      </c>
    </row>
    <row r="43" spans="6:25" ht="60" customHeight="1" x14ac:dyDescent="0.2">
      <c r="F43" s="108">
        <f t="shared" si="7"/>
        <v>20314</v>
      </c>
      <c r="G43" s="58" t="s">
        <v>493</v>
      </c>
      <c r="H43" s="57">
        <v>4000000</v>
      </c>
      <c r="I43" s="57"/>
      <c r="J43" s="57">
        <f>H43</f>
        <v>4000000</v>
      </c>
      <c r="K43" s="57"/>
      <c r="L43" s="57"/>
      <c r="M43" s="109"/>
      <c r="N43" s="101">
        <f t="shared" si="8"/>
        <v>4000000</v>
      </c>
      <c r="O43" s="32"/>
      <c r="P43" s="8"/>
      <c r="Q43" s="8"/>
      <c r="R43" s="8"/>
      <c r="S43" s="8"/>
      <c r="T43" s="8"/>
      <c r="U43" s="8"/>
      <c r="V43" s="8"/>
      <c r="W43" s="9"/>
      <c r="Y43" s="10"/>
    </row>
    <row r="44" spans="6:25" ht="60" customHeight="1" x14ac:dyDescent="0.2">
      <c r="F44" s="108">
        <f t="shared" si="7"/>
        <v>20315</v>
      </c>
      <c r="G44" s="58" t="s">
        <v>494</v>
      </c>
      <c r="H44" s="57">
        <v>2750000</v>
      </c>
      <c r="I44" s="57"/>
      <c r="J44" s="57"/>
      <c r="K44" s="57">
        <f>H44</f>
        <v>2750000</v>
      </c>
      <c r="L44" s="57"/>
      <c r="M44" s="109"/>
      <c r="N44" s="101">
        <f t="shared" si="8"/>
        <v>2750000</v>
      </c>
      <c r="O44" s="32"/>
      <c r="P44" s="8"/>
      <c r="Q44" s="8"/>
      <c r="R44" s="8"/>
      <c r="S44" s="8"/>
      <c r="T44" s="8"/>
      <c r="U44" s="8"/>
      <c r="V44" s="8"/>
      <c r="W44" s="9"/>
      <c r="Y44" s="10"/>
    </row>
    <row r="45" spans="6:25" ht="60" customHeight="1" x14ac:dyDescent="0.2">
      <c r="F45" s="108">
        <f t="shared" si="7"/>
        <v>20316</v>
      </c>
      <c r="G45" s="58" t="s">
        <v>495</v>
      </c>
      <c r="H45" s="57">
        <v>5950000</v>
      </c>
      <c r="I45" s="57"/>
      <c r="J45" s="57"/>
      <c r="K45" s="57">
        <f>H45</f>
        <v>5950000</v>
      </c>
      <c r="L45" s="57"/>
      <c r="M45" s="109"/>
      <c r="N45" s="101">
        <f t="shared" si="8"/>
        <v>5950000</v>
      </c>
      <c r="O45" s="32"/>
      <c r="P45" s="8"/>
      <c r="Q45" s="8"/>
      <c r="R45" s="8"/>
      <c r="S45" s="8"/>
      <c r="T45" s="8"/>
      <c r="U45" s="8"/>
      <c r="V45" s="8"/>
      <c r="W45" s="9"/>
      <c r="Y45" s="10"/>
    </row>
    <row r="46" spans="6:25" ht="60" customHeight="1" x14ac:dyDescent="0.2">
      <c r="F46" s="108">
        <f t="shared" si="7"/>
        <v>20317</v>
      </c>
      <c r="G46" s="58" t="s">
        <v>30</v>
      </c>
      <c r="H46" s="57">
        <v>8000000</v>
      </c>
      <c r="I46" s="57"/>
      <c r="J46" s="57"/>
      <c r="K46" s="57">
        <f>H46</f>
        <v>8000000</v>
      </c>
      <c r="L46" s="57"/>
      <c r="M46" s="109"/>
      <c r="N46" s="101">
        <f t="shared" si="8"/>
        <v>8000000</v>
      </c>
      <c r="O46" s="32"/>
      <c r="P46" s="8"/>
      <c r="Q46" s="8"/>
      <c r="R46" s="8"/>
      <c r="S46" s="8"/>
      <c r="T46" s="8"/>
      <c r="U46" s="8"/>
      <c r="V46" s="8"/>
      <c r="W46" s="9"/>
      <c r="Y46" s="10" t="e">
        <f>H46-#REF!-#REF!</f>
        <v>#REF!</v>
      </c>
    </row>
    <row r="47" spans="6:25" ht="60" customHeight="1" x14ac:dyDescent="0.2">
      <c r="F47" s="108">
        <f t="shared" si="7"/>
        <v>20318</v>
      </c>
      <c r="G47" s="58" t="s">
        <v>441</v>
      </c>
      <c r="H47" s="57">
        <v>2000000</v>
      </c>
      <c r="I47" s="57"/>
      <c r="J47" s="57">
        <f>H47</f>
        <v>2000000</v>
      </c>
      <c r="K47" s="57"/>
      <c r="L47" s="57"/>
      <c r="M47" s="109"/>
      <c r="N47" s="101">
        <f t="shared" si="8"/>
        <v>2000000</v>
      </c>
      <c r="O47" s="32"/>
      <c r="P47" s="8"/>
      <c r="Q47" s="8"/>
      <c r="R47" s="8"/>
      <c r="S47" s="8"/>
      <c r="T47" s="8"/>
      <c r="U47" s="8"/>
      <c r="V47" s="8"/>
      <c r="W47" s="9"/>
      <c r="Y47" s="10" t="e">
        <f>H47-#REF!-#REF!</f>
        <v>#REF!</v>
      </c>
    </row>
    <row r="48" spans="6:25" ht="60" customHeight="1" x14ac:dyDescent="0.2">
      <c r="F48" s="108">
        <f t="shared" si="7"/>
        <v>20319</v>
      </c>
      <c r="G48" s="58" t="s">
        <v>442</v>
      </c>
      <c r="H48" s="57">
        <v>4000000</v>
      </c>
      <c r="I48" s="57"/>
      <c r="J48" s="57">
        <f>H48</f>
        <v>4000000</v>
      </c>
      <c r="K48" s="57"/>
      <c r="L48" s="57"/>
      <c r="M48" s="109"/>
      <c r="N48" s="101">
        <f t="shared" si="8"/>
        <v>4000000</v>
      </c>
      <c r="O48" s="32"/>
      <c r="P48" s="8"/>
      <c r="Q48" s="8"/>
      <c r="R48" s="8"/>
      <c r="S48" s="8"/>
      <c r="T48" s="8"/>
      <c r="U48" s="8"/>
      <c r="V48" s="8"/>
      <c r="W48" s="9"/>
      <c r="Y48" s="10" t="e">
        <f>H48-#REF!-#REF!</f>
        <v>#REF!</v>
      </c>
    </row>
    <row r="49" spans="6:25" ht="60" customHeight="1" x14ac:dyDescent="0.2">
      <c r="F49" s="108">
        <f t="shared" si="7"/>
        <v>20320</v>
      </c>
      <c r="G49" s="58" t="s">
        <v>343</v>
      </c>
      <c r="H49" s="57">
        <v>5000000</v>
      </c>
      <c r="I49" s="57"/>
      <c r="J49" s="57"/>
      <c r="K49" s="57">
        <f>H49</f>
        <v>5000000</v>
      </c>
      <c r="L49" s="57"/>
      <c r="M49" s="109"/>
      <c r="N49" s="101">
        <f t="shared" si="8"/>
        <v>5000000</v>
      </c>
      <c r="O49" s="32"/>
      <c r="P49" s="8"/>
      <c r="Q49" s="8"/>
      <c r="R49" s="8"/>
      <c r="S49" s="8"/>
      <c r="T49" s="8"/>
      <c r="U49" s="8"/>
      <c r="V49" s="8"/>
      <c r="W49" s="9"/>
      <c r="Y49" s="10" t="e">
        <f>H49-#REF!-#REF!</f>
        <v>#REF!</v>
      </c>
    </row>
    <row r="50" spans="6:25" ht="60" customHeight="1" x14ac:dyDescent="0.2">
      <c r="F50" s="108">
        <f t="shared" si="7"/>
        <v>20321</v>
      </c>
      <c r="G50" s="58" t="s">
        <v>31</v>
      </c>
      <c r="H50" s="57">
        <v>8000000</v>
      </c>
      <c r="I50" s="57"/>
      <c r="J50" s="57"/>
      <c r="K50" s="57">
        <f>H50</f>
        <v>8000000</v>
      </c>
      <c r="L50" s="57"/>
      <c r="M50" s="109"/>
      <c r="N50" s="101">
        <f t="shared" si="8"/>
        <v>8000000</v>
      </c>
      <c r="O50" s="32"/>
      <c r="P50" s="8"/>
      <c r="Q50" s="8"/>
      <c r="R50" s="8"/>
      <c r="S50" s="8"/>
      <c r="T50" s="8"/>
      <c r="U50" s="8"/>
      <c r="V50" s="8"/>
      <c r="W50" s="9"/>
      <c r="Y50" s="10" t="e">
        <f>H50-#REF!-#REF!</f>
        <v>#REF!</v>
      </c>
    </row>
    <row r="51" spans="6:25" ht="60" customHeight="1" x14ac:dyDescent="0.2">
      <c r="F51" s="108">
        <f t="shared" si="7"/>
        <v>20322</v>
      </c>
      <c r="G51" s="58" t="s">
        <v>364</v>
      </c>
      <c r="H51" s="57">
        <v>15100000</v>
      </c>
      <c r="I51" s="57"/>
      <c r="J51" s="57"/>
      <c r="K51" s="57">
        <f>H51</f>
        <v>15100000</v>
      </c>
      <c r="L51" s="57"/>
      <c r="M51" s="109"/>
      <c r="N51" s="101">
        <f t="shared" si="8"/>
        <v>15100000</v>
      </c>
      <c r="O51" s="32"/>
      <c r="P51" s="8"/>
      <c r="Q51" s="8"/>
      <c r="R51" s="8"/>
      <c r="S51" s="8"/>
      <c r="T51" s="8"/>
      <c r="U51" s="8"/>
      <c r="V51" s="8"/>
      <c r="W51" s="9"/>
      <c r="Y51" s="10" t="e">
        <f>H51-#REF!-#REF!</f>
        <v>#REF!</v>
      </c>
    </row>
    <row r="52" spans="6:25" ht="60" customHeight="1" x14ac:dyDescent="0.2">
      <c r="F52" s="108">
        <f t="shared" si="7"/>
        <v>20323</v>
      </c>
      <c r="G52" s="58" t="s">
        <v>35</v>
      </c>
      <c r="H52" s="57">
        <v>8000000</v>
      </c>
      <c r="I52" s="57">
        <f>H52</f>
        <v>8000000</v>
      </c>
      <c r="J52" s="57"/>
      <c r="K52" s="57"/>
      <c r="L52" s="57"/>
      <c r="M52" s="109"/>
      <c r="N52" s="101">
        <f t="shared" si="8"/>
        <v>0</v>
      </c>
      <c r="O52" s="32"/>
      <c r="P52" s="8"/>
      <c r="Q52" s="8"/>
      <c r="R52" s="8"/>
      <c r="S52" s="8"/>
      <c r="T52" s="8"/>
      <c r="U52" s="8"/>
      <c r="V52" s="8"/>
      <c r="W52" s="9"/>
      <c r="Y52" s="10" t="e">
        <f>H52-#REF!-#REF!</f>
        <v>#REF!</v>
      </c>
    </row>
    <row r="53" spans="6:25" ht="60" customHeight="1" x14ac:dyDescent="0.2">
      <c r="F53" s="108">
        <f t="shared" si="7"/>
        <v>20324</v>
      </c>
      <c r="G53" s="58" t="s">
        <v>443</v>
      </c>
      <c r="H53" s="57">
        <v>20000000</v>
      </c>
      <c r="I53" s="57"/>
      <c r="J53" s="57">
        <f>H53</f>
        <v>20000000</v>
      </c>
      <c r="K53" s="57"/>
      <c r="L53" s="57"/>
      <c r="M53" s="109"/>
      <c r="N53" s="101">
        <f t="shared" si="8"/>
        <v>20000000</v>
      </c>
      <c r="O53" s="32"/>
      <c r="P53" s="8"/>
      <c r="Q53" s="8"/>
      <c r="R53" s="8"/>
      <c r="S53" s="8"/>
      <c r="T53" s="8"/>
      <c r="U53" s="8"/>
      <c r="V53" s="8"/>
      <c r="W53" s="9"/>
      <c r="Y53" s="10" t="e">
        <f>H53-#REF!-#REF!</f>
        <v>#REF!</v>
      </c>
    </row>
    <row r="54" spans="6:25" ht="60" customHeight="1" x14ac:dyDescent="0.2">
      <c r="F54" s="108">
        <f t="shared" si="7"/>
        <v>20325</v>
      </c>
      <c r="G54" s="58" t="s">
        <v>365</v>
      </c>
      <c r="H54" s="57">
        <v>2000000</v>
      </c>
      <c r="I54" s="57"/>
      <c r="J54" s="57"/>
      <c r="K54" s="57">
        <f>H54</f>
        <v>2000000</v>
      </c>
      <c r="L54" s="57"/>
      <c r="M54" s="109"/>
      <c r="N54" s="101">
        <f t="shared" si="8"/>
        <v>2000000</v>
      </c>
      <c r="O54" s="32"/>
      <c r="P54" s="8"/>
      <c r="Q54" s="8"/>
      <c r="R54" s="8"/>
      <c r="S54" s="8"/>
      <c r="T54" s="8"/>
      <c r="U54" s="8"/>
      <c r="V54" s="8"/>
      <c r="W54" s="9"/>
      <c r="Y54" s="10" t="e">
        <f>H54-#REF!-#REF!</f>
        <v>#REF!</v>
      </c>
    </row>
    <row r="55" spans="6:25" ht="60" customHeight="1" x14ac:dyDescent="0.2">
      <c r="F55" s="108">
        <f t="shared" si="7"/>
        <v>20326</v>
      </c>
      <c r="G55" s="58" t="s">
        <v>366</v>
      </c>
      <c r="H55" s="57">
        <v>2000000</v>
      </c>
      <c r="I55" s="57"/>
      <c r="J55" s="57"/>
      <c r="K55" s="57">
        <f>H55</f>
        <v>2000000</v>
      </c>
      <c r="L55" s="57"/>
      <c r="M55" s="109"/>
      <c r="N55" s="101">
        <f t="shared" si="8"/>
        <v>2000000</v>
      </c>
      <c r="O55" s="32"/>
      <c r="P55" s="8"/>
      <c r="Q55" s="8"/>
      <c r="R55" s="8"/>
      <c r="S55" s="8"/>
      <c r="T55" s="8"/>
      <c r="U55" s="8"/>
      <c r="V55" s="8"/>
      <c r="W55" s="9"/>
      <c r="Y55" s="10" t="e">
        <f>H55-#REF!-#REF!</f>
        <v>#REF!</v>
      </c>
    </row>
    <row r="56" spans="6:25" ht="60" customHeight="1" x14ac:dyDescent="0.2">
      <c r="F56" s="108">
        <f t="shared" si="7"/>
        <v>20327</v>
      </c>
      <c r="G56" s="58" t="s">
        <v>28</v>
      </c>
      <c r="H56" s="57">
        <v>1000000</v>
      </c>
      <c r="I56" s="57"/>
      <c r="J56" s="57"/>
      <c r="K56" s="57"/>
      <c r="L56" s="57">
        <f>H56</f>
        <v>1000000</v>
      </c>
      <c r="M56" s="109"/>
      <c r="N56" s="101">
        <f t="shared" si="8"/>
        <v>1000000</v>
      </c>
      <c r="O56" s="32"/>
      <c r="P56" s="8"/>
      <c r="Q56" s="8"/>
      <c r="R56" s="8"/>
      <c r="S56" s="8"/>
      <c r="T56" s="8"/>
      <c r="U56" s="8"/>
      <c r="V56" s="8">
        <f>U56+T56+S56+R56</f>
        <v>0</v>
      </c>
      <c r="W56" s="9">
        <f t="shared" ref="W56:W71" si="10">P56-Q56-V56</f>
        <v>0</v>
      </c>
      <c r="Y56" s="10" t="e">
        <f>H56-#REF!-#REF!</f>
        <v>#REF!</v>
      </c>
    </row>
    <row r="57" spans="6:25" ht="60" customHeight="1" x14ac:dyDescent="0.2">
      <c r="F57" s="112"/>
      <c r="G57" s="61" t="s">
        <v>36</v>
      </c>
      <c r="H57" s="62">
        <f t="shared" ref="H57:N57" si="11">SUM(H30:H56)</f>
        <v>128500000</v>
      </c>
      <c r="I57" s="62">
        <f t="shared" si="11"/>
        <v>8000000</v>
      </c>
      <c r="J57" s="62">
        <f t="shared" si="11"/>
        <v>31200000</v>
      </c>
      <c r="K57" s="62">
        <f t="shared" si="11"/>
        <v>88300000</v>
      </c>
      <c r="L57" s="62">
        <f t="shared" si="11"/>
        <v>1000000</v>
      </c>
      <c r="M57" s="94">
        <f t="shared" si="11"/>
        <v>0</v>
      </c>
      <c r="N57" s="102">
        <f t="shared" si="11"/>
        <v>120500000</v>
      </c>
      <c r="O57" s="34">
        <f t="shared" ref="O57:V57" si="12">SUM(O56:O56)</f>
        <v>0</v>
      </c>
      <c r="P57" s="9">
        <f t="shared" si="12"/>
        <v>0</v>
      </c>
      <c r="Q57" s="9">
        <f t="shared" si="12"/>
        <v>0</v>
      </c>
      <c r="R57" s="9">
        <f t="shared" si="12"/>
        <v>0</v>
      </c>
      <c r="S57" s="9">
        <f t="shared" si="12"/>
        <v>0</v>
      </c>
      <c r="T57" s="9">
        <f t="shared" si="12"/>
        <v>0</v>
      </c>
      <c r="U57" s="9">
        <f t="shared" si="12"/>
        <v>0</v>
      </c>
      <c r="V57" s="9">
        <f t="shared" si="12"/>
        <v>0</v>
      </c>
      <c r="W57" s="9">
        <f t="shared" si="10"/>
        <v>0</v>
      </c>
      <c r="Y57" s="10" t="e">
        <f>H57-#REF!-#REF!</f>
        <v>#REF!</v>
      </c>
    </row>
    <row r="58" spans="6:25" ht="60" customHeight="1" x14ac:dyDescent="0.2">
      <c r="F58" s="108">
        <v>20400</v>
      </c>
      <c r="G58" s="56" t="s">
        <v>37</v>
      </c>
      <c r="H58" s="57"/>
      <c r="I58" s="57"/>
      <c r="J58" s="57"/>
      <c r="K58" s="57"/>
      <c r="L58" s="57"/>
      <c r="M58" s="109"/>
      <c r="N58" s="100"/>
      <c r="O58" s="32"/>
      <c r="P58" s="8"/>
      <c r="Q58" s="8"/>
      <c r="R58" s="8"/>
      <c r="S58" s="8"/>
      <c r="T58" s="8"/>
      <c r="U58" s="8"/>
      <c r="V58" s="8"/>
      <c r="W58" s="9">
        <f t="shared" si="10"/>
        <v>0</v>
      </c>
      <c r="Y58" s="10" t="e">
        <f>H58-#REF!-#REF!</f>
        <v>#REF!</v>
      </c>
    </row>
    <row r="59" spans="6:25" ht="60" customHeight="1" x14ac:dyDescent="0.2">
      <c r="F59" s="108">
        <f>+F58+1</f>
        <v>20401</v>
      </c>
      <c r="G59" s="58" t="s">
        <v>38</v>
      </c>
      <c r="H59" s="57">
        <v>500000</v>
      </c>
      <c r="I59" s="57">
        <f>500000*0.8</f>
        <v>400000</v>
      </c>
      <c r="J59" s="57"/>
      <c r="K59" s="57"/>
      <c r="L59" s="57">
        <f>500000*0.2</f>
        <v>100000</v>
      </c>
      <c r="M59" s="109"/>
      <c r="N59" s="101">
        <f>SUM(J59:M59)</f>
        <v>100000</v>
      </c>
      <c r="O59" s="32"/>
      <c r="P59" s="8"/>
      <c r="Q59" s="8"/>
      <c r="R59" s="8"/>
      <c r="S59" s="8"/>
      <c r="T59" s="8"/>
      <c r="U59" s="8"/>
      <c r="V59" s="8">
        <f>U59+T59+S59+R59</f>
        <v>0</v>
      </c>
      <c r="W59" s="9">
        <f t="shared" si="10"/>
        <v>0</v>
      </c>
      <c r="Y59" s="10" t="e">
        <f>H59-#REF!-#REF!</f>
        <v>#REF!</v>
      </c>
    </row>
    <row r="60" spans="6:25" ht="60" customHeight="1" x14ac:dyDescent="0.2">
      <c r="F60" s="108">
        <f>+F59+1</f>
        <v>20402</v>
      </c>
      <c r="G60" s="58" t="s">
        <v>342</v>
      </c>
      <c r="H60" s="57">
        <v>150000</v>
      </c>
      <c r="I60" s="57">
        <f>H60*0.7</f>
        <v>105000</v>
      </c>
      <c r="J60" s="57">
        <f>H60-I60</f>
        <v>45000</v>
      </c>
      <c r="K60" s="57"/>
      <c r="L60" s="57"/>
      <c r="M60" s="109"/>
      <c r="N60" s="101">
        <f>SUM(J60:M60)</f>
        <v>45000</v>
      </c>
      <c r="O60" s="32"/>
      <c r="P60" s="8"/>
      <c r="Q60" s="8"/>
      <c r="R60" s="8"/>
      <c r="S60" s="8"/>
      <c r="T60" s="8"/>
      <c r="U60" s="8"/>
      <c r="V60" s="8">
        <f>U60+T60+S60+R60</f>
        <v>0</v>
      </c>
      <c r="W60" s="9"/>
      <c r="Y60" s="10" t="e">
        <f>H60-#REF!-#REF!</f>
        <v>#REF!</v>
      </c>
    </row>
    <row r="61" spans="6:25" ht="60" customHeight="1" x14ac:dyDescent="0.2">
      <c r="F61" s="108">
        <f>+F60+1</f>
        <v>20403</v>
      </c>
      <c r="G61" s="58" t="s">
        <v>285</v>
      </c>
      <c r="H61" s="57">
        <v>500000</v>
      </c>
      <c r="I61" s="57"/>
      <c r="J61" s="57"/>
      <c r="K61" s="57"/>
      <c r="L61" s="57">
        <f>H61</f>
        <v>500000</v>
      </c>
      <c r="M61" s="109"/>
      <c r="N61" s="101">
        <f>SUM(J61:M61)</f>
        <v>500000</v>
      </c>
      <c r="O61" s="32"/>
      <c r="P61" s="8"/>
      <c r="Q61" s="8"/>
      <c r="R61" s="8"/>
      <c r="S61" s="8"/>
      <c r="T61" s="8"/>
      <c r="U61" s="8"/>
      <c r="V61" s="8">
        <f>U61+T61+S61+R61</f>
        <v>0</v>
      </c>
      <c r="W61" s="9">
        <f t="shared" si="10"/>
        <v>0</v>
      </c>
      <c r="Y61" s="10" t="e">
        <f>H61-#REF!-#REF!</f>
        <v>#REF!</v>
      </c>
    </row>
    <row r="62" spans="6:25" ht="60" customHeight="1" x14ac:dyDescent="0.2">
      <c r="F62" s="112"/>
      <c r="G62" s="61" t="s">
        <v>39</v>
      </c>
      <c r="H62" s="62">
        <f t="shared" ref="H62:V62" si="13">SUM(H59:H61)</f>
        <v>1150000</v>
      </c>
      <c r="I62" s="62">
        <f t="shared" si="13"/>
        <v>505000</v>
      </c>
      <c r="J62" s="62">
        <f t="shared" si="13"/>
        <v>45000</v>
      </c>
      <c r="K62" s="62">
        <f t="shared" si="13"/>
        <v>0</v>
      </c>
      <c r="L62" s="62">
        <f t="shared" si="13"/>
        <v>600000</v>
      </c>
      <c r="M62" s="94">
        <f t="shared" si="13"/>
        <v>0</v>
      </c>
      <c r="N62" s="102">
        <f t="shared" si="13"/>
        <v>645000</v>
      </c>
      <c r="O62" s="34">
        <f t="shared" si="13"/>
        <v>0</v>
      </c>
      <c r="P62" s="9">
        <f t="shared" si="13"/>
        <v>0</v>
      </c>
      <c r="Q62" s="9">
        <f t="shared" si="13"/>
        <v>0</v>
      </c>
      <c r="R62" s="9">
        <f t="shared" si="13"/>
        <v>0</v>
      </c>
      <c r="S62" s="9">
        <f t="shared" si="13"/>
        <v>0</v>
      </c>
      <c r="T62" s="9">
        <f t="shared" si="13"/>
        <v>0</v>
      </c>
      <c r="U62" s="9">
        <f t="shared" si="13"/>
        <v>0</v>
      </c>
      <c r="V62" s="9">
        <f t="shared" si="13"/>
        <v>0</v>
      </c>
      <c r="W62" s="9">
        <f t="shared" si="10"/>
        <v>0</v>
      </c>
      <c r="Y62" s="10" t="e">
        <f>H62-#REF!-#REF!</f>
        <v>#REF!</v>
      </c>
    </row>
    <row r="63" spans="6:25" ht="60" customHeight="1" x14ac:dyDescent="0.2">
      <c r="F63" s="108">
        <v>20500</v>
      </c>
      <c r="G63" s="56" t="s">
        <v>40</v>
      </c>
      <c r="H63" s="57"/>
      <c r="I63" s="57"/>
      <c r="J63" s="57"/>
      <c r="K63" s="57"/>
      <c r="L63" s="57"/>
      <c r="M63" s="109"/>
      <c r="N63" s="100"/>
      <c r="O63" s="32"/>
      <c r="P63" s="8"/>
      <c r="Q63" s="8"/>
      <c r="R63" s="8"/>
      <c r="S63" s="8"/>
      <c r="T63" s="8"/>
      <c r="U63" s="8"/>
      <c r="V63" s="8"/>
      <c r="W63" s="9">
        <f t="shared" si="10"/>
        <v>0</v>
      </c>
      <c r="Y63" s="10" t="e">
        <f>H63-#REF!-#REF!</f>
        <v>#REF!</v>
      </c>
    </row>
    <row r="64" spans="6:25" ht="60" customHeight="1" x14ac:dyDescent="0.2">
      <c r="F64" s="108">
        <f t="shared" ref="F64:F70" si="14">+F63+1</f>
        <v>20501</v>
      </c>
      <c r="G64" s="58" t="s">
        <v>41</v>
      </c>
      <c r="H64" s="57">
        <v>800000</v>
      </c>
      <c r="I64" s="57"/>
      <c r="J64" s="57"/>
      <c r="K64" s="57">
        <f>H64</f>
        <v>800000</v>
      </c>
      <c r="L64" s="57"/>
      <c r="M64" s="109"/>
      <c r="N64" s="101">
        <f t="shared" ref="N64:N70" si="15">SUM(J64:M64)</f>
        <v>800000</v>
      </c>
      <c r="O64" s="32"/>
      <c r="P64" s="8"/>
      <c r="Q64" s="8"/>
      <c r="R64" s="8"/>
      <c r="S64" s="8"/>
      <c r="T64" s="8"/>
      <c r="U64" s="8"/>
      <c r="V64" s="8">
        <f>U64+T64+S64+R64</f>
        <v>0</v>
      </c>
      <c r="W64" s="9">
        <f t="shared" si="10"/>
        <v>0</v>
      </c>
      <c r="Y64" s="10" t="e">
        <f>H64-#REF!-#REF!</f>
        <v>#REF!</v>
      </c>
    </row>
    <row r="65" spans="6:25" ht="60" customHeight="1" x14ac:dyDescent="0.2">
      <c r="F65" s="108">
        <f t="shared" si="14"/>
        <v>20502</v>
      </c>
      <c r="G65" s="58" t="s">
        <v>42</v>
      </c>
      <c r="H65" s="57">
        <v>8000000</v>
      </c>
      <c r="I65" s="57">
        <f>H65/2</f>
        <v>4000000</v>
      </c>
      <c r="J65" s="57">
        <f>H65/2</f>
        <v>4000000</v>
      </c>
      <c r="K65" s="57"/>
      <c r="L65" s="57"/>
      <c r="M65" s="109"/>
      <c r="N65" s="101">
        <f t="shared" si="15"/>
        <v>4000000</v>
      </c>
      <c r="O65" s="32"/>
      <c r="P65" s="8"/>
      <c r="Q65" s="8"/>
      <c r="R65" s="8"/>
      <c r="S65" s="8"/>
      <c r="T65" s="8"/>
      <c r="U65" s="8"/>
      <c r="V65" s="8"/>
      <c r="W65" s="9"/>
      <c r="Y65" s="10" t="e">
        <f>H65-#REF!-#REF!</f>
        <v>#REF!</v>
      </c>
    </row>
    <row r="66" spans="6:25" ht="60" customHeight="1" x14ac:dyDescent="0.2">
      <c r="F66" s="108">
        <f t="shared" si="14"/>
        <v>20503</v>
      </c>
      <c r="G66" s="58" t="s">
        <v>367</v>
      </c>
      <c r="H66" s="57">
        <v>2000000</v>
      </c>
      <c r="I66" s="57"/>
      <c r="J66" s="57"/>
      <c r="K66" s="57">
        <f>H66</f>
        <v>2000000</v>
      </c>
      <c r="L66" s="57"/>
      <c r="M66" s="109"/>
      <c r="N66" s="101">
        <f t="shared" si="15"/>
        <v>2000000</v>
      </c>
      <c r="O66" s="32"/>
      <c r="P66" s="8"/>
      <c r="Q66" s="8"/>
      <c r="R66" s="8"/>
      <c r="S66" s="8"/>
      <c r="T66" s="8"/>
      <c r="U66" s="8"/>
      <c r="V66" s="8"/>
      <c r="W66" s="9"/>
      <c r="Y66" s="10" t="e">
        <f>H66-#REF!-#REF!</f>
        <v>#REF!</v>
      </c>
    </row>
    <row r="67" spans="6:25" ht="60" customHeight="1" x14ac:dyDescent="0.2">
      <c r="F67" s="108">
        <f t="shared" si="14"/>
        <v>20504</v>
      </c>
      <c r="G67" s="58" t="s">
        <v>316</v>
      </c>
      <c r="H67" s="57">
        <v>500000</v>
      </c>
      <c r="I67" s="57"/>
      <c r="J67" s="57">
        <f>H67</f>
        <v>500000</v>
      </c>
      <c r="K67" s="57"/>
      <c r="L67" s="57"/>
      <c r="M67" s="109"/>
      <c r="N67" s="101">
        <f t="shared" si="15"/>
        <v>500000</v>
      </c>
      <c r="O67" s="32"/>
      <c r="P67" s="8"/>
      <c r="Q67" s="8"/>
      <c r="R67" s="8"/>
      <c r="S67" s="8"/>
      <c r="T67" s="8"/>
      <c r="U67" s="8"/>
      <c r="V67" s="8"/>
      <c r="W67" s="9"/>
      <c r="Y67" s="10" t="e">
        <f>H67-#REF!-#REF!</f>
        <v>#REF!</v>
      </c>
    </row>
    <row r="68" spans="6:25" ht="60" customHeight="1" x14ac:dyDescent="0.2">
      <c r="F68" s="108">
        <f t="shared" si="14"/>
        <v>20505</v>
      </c>
      <c r="G68" s="58" t="s">
        <v>498</v>
      </c>
      <c r="H68" s="57">
        <v>700000</v>
      </c>
      <c r="I68" s="57"/>
      <c r="J68" s="57"/>
      <c r="K68" s="57">
        <f>H68</f>
        <v>700000</v>
      </c>
      <c r="L68" s="57"/>
      <c r="M68" s="109"/>
      <c r="N68" s="101">
        <f t="shared" si="15"/>
        <v>700000</v>
      </c>
      <c r="O68" s="32"/>
      <c r="P68" s="8"/>
      <c r="Q68" s="8"/>
      <c r="R68" s="8"/>
      <c r="S68" s="8"/>
      <c r="T68" s="8"/>
      <c r="U68" s="8"/>
      <c r="V68" s="8"/>
      <c r="W68" s="9"/>
      <c r="Y68" s="10" t="e">
        <f>H68-#REF!-#REF!</f>
        <v>#REF!</v>
      </c>
    </row>
    <row r="69" spans="6:25" ht="60" customHeight="1" x14ac:dyDescent="0.2">
      <c r="F69" s="108">
        <f t="shared" si="14"/>
        <v>20506</v>
      </c>
      <c r="G69" s="58" t="s">
        <v>397</v>
      </c>
      <c r="H69" s="57">
        <v>300000</v>
      </c>
      <c r="I69" s="57"/>
      <c r="J69" s="57"/>
      <c r="K69" s="57">
        <f>H69</f>
        <v>300000</v>
      </c>
      <c r="L69" s="57"/>
      <c r="M69" s="109"/>
      <c r="N69" s="101">
        <f t="shared" si="15"/>
        <v>300000</v>
      </c>
      <c r="O69" s="32"/>
      <c r="P69" s="8"/>
      <c r="Q69" s="8"/>
      <c r="R69" s="8"/>
      <c r="S69" s="8"/>
      <c r="T69" s="8"/>
      <c r="U69" s="8"/>
      <c r="V69" s="8"/>
      <c r="W69" s="9"/>
      <c r="Y69" s="10" t="e">
        <f>H69-#REF!-#REF!</f>
        <v>#REF!</v>
      </c>
    </row>
    <row r="70" spans="6:25" ht="60" customHeight="1" x14ac:dyDescent="0.2">
      <c r="F70" s="108">
        <f t="shared" si="14"/>
        <v>20507</v>
      </c>
      <c r="G70" s="58" t="s">
        <v>490</v>
      </c>
      <c r="H70" s="57">
        <v>2000000</v>
      </c>
      <c r="I70" s="57"/>
      <c r="J70" s="57"/>
      <c r="K70" s="57">
        <f>H70</f>
        <v>2000000</v>
      </c>
      <c r="L70" s="57"/>
      <c r="M70" s="109"/>
      <c r="N70" s="101">
        <f t="shared" si="15"/>
        <v>2000000</v>
      </c>
      <c r="O70" s="32"/>
      <c r="P70" s="8"/>
      <c r="Q70" s="8"/>
      <c r="R70" s="8"/>
      <c r="S70" s="8"/>
      <c r="T70" s="8"/>
      <c r="U70" s="8"/>
      <c r="V70" s="8"/>
      <c r="W70" s="9"/>
      <c r="Y70" s="10" t="e">
        <f>H70-#REF!-#REF!</f>
        <v>#REF!</v>
      </c>
    </row>
    <row r="71" spans="6:25" ht="60" customHeight="1" x14ac:dyDescent="0.2">
      <c r="F71" s="112"/>
      <c r="G71" s="61" t="s">
        <v>43</v>
      </c>
      <c r="H71" s="62">
        <f>SUM(H64:H70)</f>
        <v>14300000</v>
      </c>
      <c r="I71" s="62">
        <f t="shared" ref="I71:N71" si="16">SUM(I64:I70)</f>
        <v>4000000</v>
      </c>
      <c r="J71" s="62">
        <f t="shared" si="16"/>
        <v>4500000</v>
      </c>
      <c r="K71" s="62">
        <f t="shared" si="16"/>
        <v>5800000</v>
      </c>
      <c r="L71" s="62">
        <f t="shared" si="16"/>
        <v>0</v>
      </c>
      <c r="M71" s="94">
        <f t="shared" si="16"/>
        <v>0</v>
      </c>
      <c r="N71" s="102">
        <f t="shared" si="16"/>
        <v>10300000</v>
      </c>
      <c r="O71" s="34">
        <f t="shared" ref="O71:V71" si="17">SUM(O64:O69)</f>
        <v>0</v>
      </c>
      <c r="P71" s="9">
        <f t="shared" si="17"/>
        <v>0</v>
      </c>
      <c r="Q71" s="9">
        <f t="shared" si="17"/>
        <v>0</v>
      </c>
      <c r="R71" s="9">
        <f t="shared" si="17"/>
        <v>0</v>
      </c>
      <c r="S71" s="9">
        <f t="shared" si="17"/>
        <v>0</v>
      </c>
      <c r="T71" s="9">
        <f t="shared" si="17"/>
        <v>0</v>
      </c>
      <c r="U71" s="9">
        <f t="shared" si="17"/>
        <v>0</v>
      </c>
      <c r="V71" s="9">
        <f t="shared" si="17"/>
        <v>0</v>
      </c>
      <c r="W71" s="9">
        <f t="shared" si="10"/>
        <v>0</v>
      </c>
      <c r="Y71" s="10" t="e">
        <f>H71-#REF!-#REF!</f>
        <v>#REF!</v>
      </c>
    </row>
    <row r="72" spans="6:25" ht="60" customHeight="1" x14ac:dyDescent="0.2">
      <c r="F72" s="108">
        <v>20600</v>
      </c>
      <c r="G72" s="56" t="s">
        <v>44</v>
      </c>
      <c r="H72" s="57"/>
      <c r="I72" s="57"/>
      <c r="J72" s="57"/>
      <c r="K72" s="57"/>
      <c r="L72" s="57"/>
      <c r="M72" s="109"/>
      <c r="N72" s="100"/>
      <c r="O72" s="32"/>
      <c r="P72" s="8"/>
      <c r="Q72" s="8"/>
      <c r="R72" s="8"/>
      <c r="S72" s="8"/>
      <c r="T72" s="8"/>
      <c r="U72" s="8"/>
      <c r="V72" s="8"/>
      <c r="W72" s="9">
        <f t="shared" ref="W72:W115" si="18">P72-Q72-V72</f>
        <v>0</v>
      </c>
      <c r="Y72" s="10" t="e">
        <f>H72-#REF!-#REF!</f>
        <v>#REF!</v>
      </c>
    </row>
    <row r="73" spans="6:25" ht="60" customHeight="1" x14ac:dyDescent="0.2">
      <c r="F73" s="108">
        <f>+F72+1</f>
        <v>20601</v>
      </c>
      <c r="G73" s="58" t="s">
        <v>45</v>
      </c>
      <c r="H73" s="57">
        <v>10000000</v>
      </c>
      <c r="I73" s="57"/>
      <c r="J73" s="57"/>
      <c r="K73" s="57"/>
      <c r="L73" s="57"/>
      <c r="M73" s="109">
        <f>H73</f>
        <v>10000000</v>
      </c>
      <c r="N73" s="101">
        <f t="shared" ref="N73:N86" si="19">SUM(J73:M73)</f>
        <v>10000000</v>
      </c>
      <c r="O73" s="32"/>
      <c r="P73" s="8"/>
      <c r="Q73" s="8"/>
      <c r="R73" s="8"/>
      <c r="S73" s="8"/>
      <c r="T73" s="8"/>
      <c r="U73" s="8"/>
      <c r="V73" s="8">
        <f t="shared" ref="V73:V86" si="20">U73+T73+S73+R73</f>
        <v>0</v>
      </c>
      <c r="W73" s="9">
        <f t="shared" si="18"/>
        <v>0</v>
      </c>
      <c r="Y73" s="10" t="e">
        <f>H73-#REF!-#REF!</f>
        <v>#REF!</v>
      </c>
    </row>
    <row r="74" spans="6:25" ht="60" customHeight="1" x14ac:dyDescent="0.2">
      <c r="F74" s="108">
        <f t="shared" ref="F74:F86" si="21">+F73+1</f>
        <v>20602</v>
      </c>
      <c r="G74" s="58" t="s">
        <v>46</v>
      </c>
      <c r="H74" s="57">
        <v>200000</v>
      </c>
      <c r="I74" s="57"/>
      <c r="J74" s="57">
        <f>H74</f>
        <v>200000</v>
      </c>
      <c r="K74" s="57"/>
      <c r="L74" s="57"/>
      <c r="M74" s="109"/>
      <c r="N74" s="101">
        <f t="shared" si="19"/>
        <v>200000</v>
      </c>
      <c r="O74" s="32"/>
      <c r="P74" s="8"/>
      <c r="Q74" s="8"/>
      <c r="R74" s="8"/>
      <c r="S74" s="8"/>
      <c r="T74" s="8"/>
      <c r="U74" s="8"/>
      <c r="V74" s="8">
        <f t="shared" si="20"/>
        <v>0</v>
      </c>
      <c r="W74" s="9">
        <f t="shared" si="18"/>
        <v>0</v>
      </c>
      <c r="Y74" s="10" t="e">
        <f>H74-#REF!-#REF!</f>
        <v>#REF!</v>
      </c>
    </row>
    <row r="75" spans="6:25" ht="60" customHeight="1" x14ac:dyDescent="0.2">
      <c r="F75" s="108">
        <f t="shared" si="21"/>
        <v>20603</v>
      </c>
      <c r="G75" s="58" t="s">
        <v>47</v>
      </c>
      <c r="H75" s="57">
        <v>1000000</v>
      </c>
      <c r="I75" s="57"/>
      <c r="J75" s="57"/>
      <c r="K75" s="57"/>
      <c r="L75" s="57"/>
      <c r="M75" s="109">
        <f t="shared" ref="M75:M83" si="22">H75</f>
        <v>1000000</v>
      </c>
      <c r="N75" s="101">
        <f t="shared" si="19"/>
        <v>1000000</v>
      </c>
      <c r="O75" s="32"/>
      <c r="P75" s="8"/>
      <c r="Q75" s="8"/>
      <c r="R75" s="8"/>
      <c r="S75" s="8"/>
      <c r="T75" s="8"/>
      <c r="U75" s="8"/>
      <c r="V75" s="8">
        <f t="shared" si="20"/>
        <v>0</v>
      </c>
      <c r="W75" s="9">
        <f t="shared" si="18"/>
        <v>0</v>
      </c>
      <c r="Y75" s="10" t="e">
        <f>H75-#REF!-#REF!</f>
        <v>#REF!</v>
      </c>
    </row>
    <row r="76" spans="6:25" ht="60" customHeight="1" x14ac:dyDescent="0.2">
      <c r="F76" s="108">
        <f t="shared" si="21"/>
        <v>20604</v>
      </c>
      <c r="G76" s="58" t="s">
        <v>48</v>
      </c>
      <c r="H76" s="57">
        <v>200000</v>
      </c>
      <c r="I76" s="57"/>
      <c r="J76" s="57"/>
      <c r="K76" s="57"/>
      <c r="L76" s="57"/>
      <c r="M76" s="109">
        <f t="shared" si="22"/>
        <v>200000</v>
      </c>
      <c r="N76" s="101">
        <f t="shared" si="19"/>
        <v>200000</v>
      </c>
      <c r="O76" s="32"/>
      <c r="P76" s="8"/>
      <c r="Q76" s="8"/>
      <c r="R76" s="8"/>
      <c r="S76" s="8"/>
      <c r="T76" s="8"/>
      <c r="U76" s="8"/>
      <c r="V76" s="8">
        <f t="shared" si="20"/>
        <v>0</v>
      </c>
      <c r="W76" s="9">
        <f t="shared" si="18"/>
        <v>0</v>
      </c>
      <c r="Y76" s="10" t="e">
        <f>H76-#REF!-#REF!</f>
        <v>#REF!</v>
      </c>
    </row>
    <row r="77" spans="6:25" ht="60" customHeight="1" x14ac:dyDescent="0.2">
      <c r="F77" s="108">
        <f t="shared" si="21"/>
        <v>20605</v>
      </c>
      <c r="G77" s="58" t="s">
        <v>49</v>
      </c>
      <c r="H77" s="57">
        <v>100000</v>
      </c>
      <c r="I77" s="57"/>
      <c r="J77" s="57"/>
      <c r="K77" s="57"/>
      <c r="L77" s="57"/>
      <c r="M77" s="109">
        <f t="shared" si="22"/>
        <v>100000</v>
      </c>
      <c r="N77" s="101">
        <f t="shared" si="19"/>
        <v>100000</v>
      </c>
      <c r="O77" s="32"/>
      <c r="P77" s="8"/>
      <c r="Q77" s="8"/>
      <c r="R77" s="8"/>
      <c r="S77" s="8"/>
      <c r="T77" s="8"/>
      <c r="U77" s="8"/>
      <c r="V77" s="8">
        <f t="shared" si="20"/>
        <v>0</v>
      </c>
      <c r="W77" s="9">
        <f t="shared" si="18"/>
        <v>0</v>
      </c>
      <c r="Y77" s="10" t="e">
        <f>H77-#REF!-#REF!</f>
        <v>#REF!</v>
      </c>
    </row>
    <row r="78" spans="6:25" ht="60" customHeight="1" x14ac:dyDescent="0.2">
      <c r="F78" s="108">
        <f t="shared" si="21"/>
        <v>20606</v>
      </c>
      <c r="G78" s="58" t="s">
        <v>50</v>
      </c>
      <c r="H78" s="57">
        <v>500000</v>
      </c>
      <c r="I78" s="57"/>
      <c r="J78" s="57"/>
      <c r="K78" s="57"/>
      <c r="L78" s="57"/>
      <c r="M78" s="109">
        <f t="shared" si="22"/>
        <v>500000</v>
      </c>
      <c r="N78" s="101">
        <f t="shared" si="19"/>
        <v>500000</v>
      </c>
      <c r="O78" s="32"/>
      <c r="P78" s="8"/>
      <c r="Q78" s="8"/>
      <c r="R78" s="8"/>
      <c r="S78" s="8"/>
      <c r="T78" s="8"/>
      <c r="U78" s="8"/>
      <c r="V78" s="8">
        <f t="shared" si="20"/>
        <v>0</v>
      </c>
      <c r="W78" s="9">
        <f t="shared" si="18"/>
        <v>0</v>
      </c>
      <c r="Y78" s="10" t="e">
        <f>H78-#REF!-#REF!</f>
        <v>#REF!</v>
      </c>
    </row>
    <row r="79" spans="6:25" ht="60" customHeight="1" x14ac:dyDescent="0.2">
      <c r="F79" s="108">
        <f t="shared" si="21"/>
        <v>20607</v>
      </c>
      <c r="G79" s="58" t="s">
        <v>368</v>
      </c>
      <c r="H79" s="57">
        <v>500000</v>
      </c>
      <c r="I79" s="57"/>
      <c r="J79" s="57"/>
      <c r="K79" s="57"/>
      <c r="L79" s="57"/>
      <c r="M79" s="109">
        <f t="shared" si="22"/>
        <v>500000</v>
      </c>
      <c r="N79" s="101">
        <f t="shared" si="19"/>
        <v>500000</v>
      </c>
      <c r="O79" s="32"/>
      <c r="P79" s="8"/>
      <c r="Q79" s="8"/>
      <c r="R79" s="8"/>
      <c r="S79" s="8"/>
      <c r="T79" s="8"/>
      <c r="U79" s="8"/>
      <c r="V79" s="8">
        <f t="shared" si="20"/>
        <v>0</v>
      </c>
      <c r="W79" s="9">
        <f t="shared" si="18"/>
        <v>0</v>
      </c>
      <c r="Y79" s="10" t="e">
        <f>H79-#REF!-#REF!</f>
        <v>#REF!</v>
      </c>
    </row>
    <row r="80" spans="6:25" ht="60" customHeight="1" x14ac:dyDescent="0.2">
      <c r="F80" s="108">
        <f t="shared" si="21"/>
        <v>20608</v>
      </c>
      <c r="G80" s="58" t="s">
        <v>51</v>
      </c>
      <c r="H80" s="57">
        <v>3000000</v>
      </c>
      <c r="I80" s="57"/>
      <c r="J80" s="57"/>
      <c r="K80" s="57"/>
      <c r="L80" s="57"/>
      <c r="M80" s="109">
        <f t="shared" si="22"/>
        <v>3000000</v>
      </c>
      <c r="N80" s="101">
        <f t="shared" si="19"/>
        <v>3000000</v>
      </c>
      <c r="O80" s="32"/>
      <c r="P80" s="8"/>
      <c r="Q80" s="8"/>
      <c r="R80" s="8"/>
      <c r="S80" s="8"/>
      <c r="T80" s="8"/>
      <c r="U80" s="8"/>
      <c r="V80" s="8">
        <f t="shared" si="20"/>
        <v>0</v>
      </c>
      <c r="W80" s="9">
        <f t="shared" si="18"/>
        <v>0</v>
      </c>
      <c r="Y80" s="10" t="e">
        <f>H80-#REF!-#REF!</f>
        <v>#REF!</v>
      </c>
    </row>
    <row r="81" spans="6:25" ht="60" customHeight="1" x14ac:dyDescent="0.2">
      <c r="F81" s="108">
        <f t="shared" si="21"/>
        <v>20609</v>
      </c>
      <c r="G81" s="58" t="s">
        <v>52</v>
      </c>
      <c r="H81" s="57">
        <v>300000</v>
      </c>
      <c r="I81" s="57"/>
      <c r="J81" s="57"/>
      <c r="K81" s="57"/>
      <c r="L81" s="57"/>
      <c r="M81" s="109">
        <f t="shared" si="22"/>
        <v>300000</v>
      </c>
      <c r="N81" s="101">
        <f t="shared" si="19"/>
        <v>300000</v>
      </c>
      <c r="O81" s="32"/>
      <c r="P81" s="8"/>
      <c r="Q81" s="8"/>
      <c r="R81" s="8"/>
      <c r="S81" s="8"/>
      <c r="T81" s="8"/>
      <c r="U81" s="8"/>
      <c r="V81" s="8">
        <f t="shared" si="20"/>
        <v>0</v>
      </c>
      <c r="W81" s="9">
        <f t="shared" si="18"/>
        <v>0</v>
      </c>
      <c r="Y81" s="10" t="e">
        <f>H81-#REF!-#REF!</f>
        <v>#REF!</v>
      </c>
    </row>
    <row r="82" spans="6:25" ht="60" customHeight="1" x14ac:dyDescent="0.2">
      <c r="F82" s="108">
        <f t="shared" si="21"/>
        <v>20610</v>
      </c>
      <c r="G82" s="58" t="s">
        <v>53</v>
      </c>
      <c r="H82" s="57">
        <v>1000000</v>
      </c>
      <c r="I82" s="57"/>
      <c r="J82" s="57"/>
      <c r="K82" s="57"/>
      <c r="L82" s="57"/>
      <c r="M82" s="109">
        <f t="shared" si="22"/>
        <v>1000000</v>
      </c>
      <c r="N82" s="101">
        <f t="shared" si="19"/>
        <v>1000000</v>
      </c>
      <c r="O82" s="32"/>
      <c r="P82" s="8"/>
      <c r="Q82" s="8"/>
      <c r="R82" s="8"/>
      <c r="S82" s="8"/>
      <c r="T82" s="8"/>
      <c r="U82" s="8"/>
      <c r="V82" s="8">
        <f t="shared" si="20"/>
        <v>0</v>
      </c>
      <c r="W82" s="9">
        <f t="shared" si="18"/>
        <v>0</v>
      </c>
      <c r="Y82" s="10" t="e">
        <f>H82-#REF!-#REF!</f>
        <v>#REF!</v>
      </c>
    </row>
    <row r="83" spans="6:25" ht="60" customHeight="1" x14ac:dyDescent="0.2">
      <c r="F83" s="108">
        <f t="shared" si="21"/>
        <v>20611</v>
      </c>
      <c r="G83" s="58" t="s">
        <v>54</v>
      </c>
      <c r="H83" s="57">
        <v>800000</v>
      </c>
      <c r="I83" s="57"/>
      <c r="J83" s="57"/>
      <c r="K83" s="57"/>
      <c r="L83" s="57"/>
      <c r="M83" s="109">
        <f t="shared" si="22"/>
        <v>800000</v>
      </c>
      <c r="N83" s="101">
        <f t="shared" si="19"/>
        <v>800000</v>
      </c>
      <c r="O83" s="32"/>
      <c r="P83" s="8"/>
      <c r="Q83" s="8"/>
      <c r="R83" s="8"/>
      <c r="S83" s="8"/>
      <c r="T83" s="8"/>
      <c r="U83" s="8"/>
      <c r="V83" s="8">
        <f t="shared" si="20"/>
        <v>0</v>
      </c>
      <c r="W83" s="9">
        <f t="shared" si="18"/>
        <v>0</v>
      </c>
      <c r="Y83" s="10" t="e">
        <f>H83-#REF!-#REF!</f>
        <v>#REF!</v>
      </c>
    </row>
    <row r="84" spans="6:25" ht="60" customHeight="1" x14ac:dyDescent="0.2">
      <c r="F84" s="108">
        <f t="shared" si="21"/>
        <v>20612</v>
      </c>
      <c r="G84" s="58" t="s">
        <v>55</v>
      </c>
      <c r="H84" s="57">
        <v>50000</v>
      </c>
      <c r="I84" s="57"/>
      <c r="J84" s="57"/>
      <c r="K84" s="57"/>
      <c r="L84" s="57">
        <f>H84</f>
        <v>50000</v>
      </c>
      <c r="M84" s="109"/>
      <c r="N84" s="101">
        <f t="shared" si="19"/>
        <v>50000</v>
      </c>
      <c r="O84" s="32"/>
      <c r="P84" s="8"/>
      <c r="Q84" s="8"/>
      <c r="R84" s="8"/>
      <c r="S84" s="8"/>
      <c r="T84" s="8"/>
      <c r="U84" s="8"/>
      <c r="V84" s="8">
        <f t="shared" si="20"/>
        <v>0</v>
      </c>
      <c r="W84" s="9">
        <f t="shared" si="18"/>
        <v>0</v>
      </c>
      <c r="Y84" s="10" t="e">
        <f>H84-#REF!-#REF!</f>
        <v>#REF!</v>
      </c>
    </row>
    <row r="85" spans="6:25" ht="60" customHeight="1" x14ac:dyDescent="0.2">
      <c r="F85" s="108">
        <f t="shared" si="21"/>
        <v>20613</v>
      </c>
      <c r="G85" s="58" t="s">
        <v>298</v>
      </c>
      <c r="H85" s="57">
        <v>20000000</v>
      </c>
      <c r="I85" s="57">
        <f>H85</f>
        <v>20000000</v>
      </c>
      <c r="J85" s="57"/>
      <c r="K85" s="57"/>
      <c r="L85" s="57"/>
      <c r="M85" s="109"/>
      <c r="N85" s="101">
        <f t="shared" si="19"/>
        <v>0</v>
      </c>
      <c r="O85" s="32"/>
      <c r="P85" s="8"/>
      <c r="Q85" s="8"/>
      <c r="R85" s="8"/>
      <c r="S85" s="8"/>
      <c r="T85" s="8"/>
      <c r="U85" s="8"/>
      <c r="V85" s="8"/>
      <c r="W85" s="9"/>
      <c r="Y85" s="10" t="e">
        <f>H85-#REF!-#REF!</f>
        <v>#REF!</v>
      </c>
    </row>
    <row r="86" spans="6:25" ht="60" customHeight="1" x14ac:dyDescent="0.2">
      <c r="F86" s="108">
        <f t="shared" si="21"/>
        <v>20614</v>
      </c>
      <c r="G86" s="58" t="s">
        <v>248</v>
      </c>
      <c r="H86" s="57">
        <v>350000</v>
      </c>
      <c r="I86" s="57"/>
      <c r="J86" s="57">
        <f>H86</f>
        <v>350000</v>
      </c>
      <c r="K86" s="57"/>
      <c r="L86" s="57"/>
      <c r="M86" s="109"/>
      <c r="N86" s="101">
        <f t="shared" si="19"/>
        <v>350000</v>
      </c>
      <c r="O86" s="32"/>
      <c r="P86" s="8"/>
      <c r="Q86" s="8"/>
      <c r="R86" s="8"/>
      <c r="S86" s="8"/>
      <c r="T86" s="8"/>
      <c r="U86" s="8"/>
      <c r="V86" s="8">
        <f t="shared" si="20"/>
        <v>0</v>
      </c>
      <c r="W86" s="9"/>
      <c r="Y86" s="10" t="e">
        <f>H86-#REF!-#REF!</f>
        <v>#REF!</v>
      </c>
    </row>
    <row r="87" spans="6:25" ht="60" customHeight="1" x14ac:dyDescent="0.2">
      <c r="F87" s="112"/>
      <c r="G87" s="61" t="s">
        <v>56</v>
      </c>
      <c r="H87" s="62">
        <f t="shared" ref="H87:V87" si="23">SUM(H73:H86)</f>
        <v>38000000</v>
      </c>
      <c r="I87" s="62">
        <f t="shared" si="23"/>
        <v>20000000</v>
      </c>
      <c r="J87" s="62">
        <f t="shared" si="23"/>
        <v>550000</v>
      </c>
      <c r="K87" s="62">
        <f t="shared" si="23"/>
        <v>0</v>
      </c>
      <c r="L87" s="62">
        <f t="shared" si="23"/>
        <v>50000</v>
      </c>
      <c r="M87" s="94">
        <f t="shared" si="23"/>
        <v>17400000</v>
      </c>
      <c r="N87" s="102">
        <f t="shared" si="23"/>
        <v>18000000</v>
      </c>
      <c r="O87" s="34">
        <f t="shared" si="23"/>
        <v>0</v>
      </c>
      <c r="P87" s="9">
        <f t="shared" si="23"/>
        <v>0</v>
      </c>
      <c r="Q87" s="9">
        <f t="shared" si="23"/>
        <v>0</v>
      </c>
      <c r="R87" s="9">
        <f t="shared" si="23"/>
        <v>0</v>
      </c>
      <c r="S87" s="9">
        <f t="shared" si="23"/>
        <v>0</v>
      </c>
      <c r="T87" s="9">
        <f t="shared" si="23"/>
        <v>0</v>
      </c>
      <c r="U87" s="9">
        <f t="shared" si="23"/>
        <v>0</v>
      </c>
      <c r="V87" s="9">
        <f t="shared" si="23"/>
        <v>0</v>
      </c>
      <c r="W87" s="9">
        <f t="shared" si="18"/>
        <v>0</v>
      </c>
      <c r="Y87" s="10" t="e">
        <f>H87-#REF!-#REF!</f>
        <v>#REF!</v>
      </c>
    </row>
    <row r="88" spans="6:25" ht="60" customHeight="1" x14ac:dyDescent="0.2">
      <c r="F88" s="93"/>
      <c r="G88" s="61" t="s">
        <v>57</v>
      </c>
      <c r="H88" s="62">
        <f t="shared" ref="H88:N88" si="24">H87+H71+H62+H57+H28+H23</f>
        <v>236345000</v>
      </c>
      <c r="I88" s="62">
        <f t="shared" si="24"/>
        <v>32505000</v>
      </c>
      <c r="J88" s="62">
        <f t="shared" si="24"/>
        <v>56140000</v>
      </c>
      <c r="K88" s="62">
        <f t="shared" si="24"/>
        <v>114100000</v>
      </c>
      <c r="L88" s="62">
        <f t="shared" si="24"/>
        <v>3200000</v>
      </c>
      <c r="M88" s="94">
        <f t="shared" si="24"/>
        <v>30400000</v>
      </c>
      <c r="N88" s="102">
        <f t="shared" si="24"/>
        <v>202290000</v>
      </c>
      <c r="O88" s="34" t="e">
        <f>O87+O71+O62+O57+#REF!+O28+O23</f>
        <v>#REF!</v>
      </c>
      <c r="P88" s="9" t="e">
        <f>P87+P71+P62+P57+#REF!+P28+P23</f>
        <v>#REF!</v>
      </c>
      <c r="Q88" s="9" t="e">
        <f>Q87+Q71+Q62+Q57+#REF!+Q28+Q23</f>
        <v>#REF!</v>
      </c>
      <c r="R88" s="9" t="e">
        <f>R87+R71+R62+R57+#REF!+R28+R23</f>
        <v>#REF!</v>
      </c>
      <c r="S88" s="9" t="e">
        <f>S87+S71+S62+S57+#REF!+S28+S23</f>
        <v>#REF!</v>
      </c>
      <c r="T88" s="9" t="e">
        <f>T87+T71+T62+T57+#REF!+T28+T23</f>
        <v>#REF!</v>
      </c>
      <c r="U88" s="9" t="e">
        <f>U87+U71+U62+U57+#REF!+U28+U23</f>
        <v>#REF!</v>
      </c>
      <c r="V88" s="9" t="e">
        <f>V87+V71+V62+V57+#REF!+V28+V23</f>
        <v>#REF!</v>
      </c>
      <c r="W88" s="9" t="e">
        <f t="shared" si="18"/>
        <v>#REF!</v>
      </c>
      <c r="Y88" s="10" t="e">
        <f>H88-#REF!-#REF!</f>
        <v>#REF!</v>
      </c>
    </row>
    <row r="89" spans="6:25" ht="60" customHeight="1" x14ac:dyDescent="0.2">
      <c r="F89" s="108"/>
      <c r="G89" s="56" t="s">
        <v>58</v>
      </c>
      <c r="H89" s="57"/>
      <c r="I89" s="57"/>
      <c r="J89" s="57"/>
      <c r="K89" s="57"/>
      <c r="L89" s="57"/>
      <c r="M89" s="109"/>
      <c r="N89" s="100"/>
      <c r="O89" s="32"/>
      <c r="P89" s="8"/>
      <c r="Q89" s="8"/>
      <c r="R89" s="8"/>
      <c r="S89" s="8"/>
      <c r="T89" s="8"/>
      <c r="U89" s="8"/>
      <c r="V89" s="8"/>
      <c r="W89" s="9">
        <f t="shared" si="18"/>
        <v>0</v>
      </c>
      <c r="Y89" s="10" t="e">
        <f>H89-#REF!-#REF!</f>
        <v>#REF!</v>
      </c>
    </row>
    <row r="90" spans="6:25" ht="60" customHeight="1" x14ac:dyDescent="0.2">
      <c r="F90" s="108"/>
      <c r="G90" s="56" t="s">
        <v>59</v>
      </c>
      <c r="H90" s="57"/>
      <c r="I90" s="57"/>
      <c r="J90" s="57"/>
      <c r="K90" s="57"/>
      <c r="L90" s="57"/>
      <c r="M90" s="109"/>
      <c r="N90" s="100"/>
      <c r="O90" s="32"/>
      <c r="P90" s="8"/>
      <c r="Q90" s="8"/>
      <c r="R90" s="8"/>
      <c r="S90" s="8"/>
      <c r="T90" s="8"/>
      <c r="U90" s="8"/>
      <c r="V90" s="8"/>
      <c r="W90" s="9">
        <f t="shared" si="18"/>
        <v>0</v>
      </c>
      <c r="Y90" s="10" t="e">
        <f>H90-#REF!-#REF!</f>
        <v>#REF!</v>
      </c>
    </row>
    <row r="91" spans="6:25" ht="60" customHeight="1" x14ac:dyDescent="0.2">
      <c r="F91" s="108">
        <v>30100</v>
      </c>
      <c r="G91" s="56" t="s">
        <v>60</v>
      </c>
      <c r="H91" s="57"/>
      <c r="I91" s="57"/>
      <c r="J91" s="57"/>
      <c r="K91" s="57"/>
      <c r="L91" s="57"/>
      <c r="M91" s="109"/>
      <c r="N91" s="100"/>
      <c r="O91" s="32"/>
      <c r="P91" s="8"/>
      <c r="Q91" s="8"/>
      <c r="R91" s="8"/>
      <c r="S91" s="8"/>
      <c r="T91" s="8"/>
      <c r="U91" s="8"/>
      <c r="V91" s="8"/>
      <c r="W91" s="9">
        <f t="shared" si="18"/>
        <v>0</v>
      </c>
      <c r="Y91" s="10" t="e">
        <f>H91-#REF!-#REF!</f>
        <v>#REF!</v>
      </c>
    </row>
    <row r="92" spans="6:25" ht="60" customHeight="1" x14ac:dyDescent="0.2">
      <c r="F92" s="108">
        <f>+F91+1</f>
        <v>30101</v>
      </c>
      <c r="G92" s="58" t="s">
        <v>60</v>
      </c>
      <c r="H92" s="57">
        <v>2750000</v>
      </c>
      <c r="I92" s="57"/>
      <c r="J92" s="57"/>
      <c r="K92" s="57"/>
      <c r="L92" s="57">
        <v>1000000</v>
      </c>
      <c r="M92" s="109">
        <f>H92-L92</f>
        <v>1750000</v>
      </c>
      <c r="N92" s="101">
        <f>SUM(J92:M92)</f>
        <v>2750000</v>
      </c>
      <c r="O92" s="32"/>
      <c r="P92" s="8"/>
      <c r="Q92" s="8"/>
      <c r="R92" s="8"/>
      <c r="S92" s="8"/>
      <c r="T92" s="8"/>
      <c r="U92" s="8"/>
      <c r="V92" s="8">
        <f>U92+T92+S92+R92</f>
        <v>0</v>
      </c>
      <c r="W92" s="9">
        <f t="shared" si="18"/>
        <v>0</v>
      </c>
      <c r="Y92" s="10" t="e">
        <f>H92-#REF!-#REF!</f>
        <v>#REF!</v>
      </c>
    </row>
    <row r="93" spans="6:25" ht="60" customHeight="1" x14ac:dyDescent="0.2">
      <c r="F93" s="108">
        <f>+F92+1</f>
        <v>30102</v>
      </c>
      <c r="G93" s="58" t="s">
        <v>61</v>
      </c>
      <c r="H93" s="57">
        <v>200000</v>
      </c>
      <c r="I93" s="57"/>
      <c r="J93" s="57"/>
      <c r="K93" s="57"/>
      <c r="L93" s="57">
        <f>H93</f>
        <v>200000</v>
      </c>
      <c r="M93" s="109"/>
      <c r="N93" s="101">
        <f>SUM(J93:M93)</f>
        <v>200000</v>
      </c>
      <c r="O93" s="32"/>
      <c r="P93" s="8"/>
      <c r="Q93" s="8"/>
      <c r="R93" s="8"/>
      <c r="S93" s="8"/>
      <c r="T93" s="8"/>
      <c r="U93" s="8"/>
      <c r="V93" s="8">
        <f>U93+T93+S93+R93</f>
        <v>0</v>
      </c>
      <c r="W93" s="9">
        <f t="shared" si="18"/>
        <v>0</v>
      </c>
      <c r="Y93" s="10" t="e">
        <f>H93-#REF!-#REF!</f>
        <v>#REF!</v>
      </c>
    </row>
    <row r="94" spans="6:25" ht="60" customHeight="1" x14ac:dyDescent="0.2">
      <c r="F94" s="108">
        <f>+F93+1</f>
        <v>30103</v>
      </c>
      <c r="G94" s="58" t="s">
        <v>62</v>
      </c>
      <c r="H94" s="57">
        <v>4000000</v>
      </c>
      <c r="I94" s="57"/>
      <c r="J94" s="57"/>
      <c r="K94" s="57"/>
      <c r="L94" s="57"/>
      <c r="M94" s="109">
        <f>H94</f>
        <v>4000000</v>
      </c>
      <c r="N94" s="101">
        <f>SUM(J94:M94)</f>
        <v>4000000</v>
      </c>
      <c r="O94" s="32"/>
      <c r="P94" s="8"/>
      <c r="Q94" s="8"/>
      <c r="R94" s="8"/>
      <c r="S94" s="8"/>
      <c r="T94" s="8"/>
      <c r="U94" s="8"/>
      <c r="V94" s="8">
        <f>U94+T94+S94+R94</f>
        <v>0</v>
      </c>
      <c r="W94" s="9">
        <f t="shared" si="18"/>
        <v>0</v>
      </c>
      <c r="Y94" s="10" t="e">
        <f>H94-#REF!-#REF!</f>
        <v>#REF!</v>
      </c>
    </row>
    <row r="95" spans="6:25" ht="60" customHeight="1" x14ac:dyDescent="0.2">
      <c r="F95" s="108">
        <f>+F94+1</f>
        <v>30104</v>
      </c>
      <c r="G95" s="58" t="s">
        <v>63</v>
      </c>
      <c r="H95" s="57">
        <v>250000</v>
      </c>
      <c r="I95" s="57"/>
      <c r="J95" s="57"/>
      <c r="K95" s="57"/>
      <c r="L95" s="57"/>
      <c r="M95" s="109">
        <f>H95</f>
        <v>250000</v>
      </c>
      <c r="N95" s="101">
        <f>SUM(J95:M95)</f>
        <v>250000</v>
      </c>
      <c r="O95" s="32"/>
      <c r="P95" s="8"/>
      <c r="Q95" s="8"/>
      <c r="R95" s="8"/>
      <c r="S95" s="8"/>
      <c r="T95" s="8"/>
      <c r="U95" s="8"/>
      <c r="V95" s="8">
        <f>U95+T95+S95+R95</f>
        <v>0</v>
      </c>
      <c r="W95" s="9">
        <f t="shared" si="18"/>
        <v>0</v>
      </c>
      <c r="Y95" s="10" t="e">
        <f>H95-#REF!-#REF!</f>
        <v>#REF!</v>
      </c>
    </row>
    <row r="96" spans="6:25" ht="60" customHeight="1" x14ac:dyDescent="0.2">
      <c r="F96" s="108">
        <f>+F95+1</f>
        <v>30105</v>
      </c>
      <c r="G96" s="58" t="s">
        <v>64</v>
      </c>
      <c r="H96" s="57">
        <v>850000</v>
      </c>
      <c r="I96" s="57"/>
      <c r="J96" s="57"/>
      <c r="K96" s="57"/>
      <c r="L96" s="57">
        <f>H96</f>
        <v>850000</v>
      </c>
      <c r="M96" s="109"/>
      <c r="N96" s="101">
        <f>SUM(J96:M96)</f>
        <v>850000</v>
      </c>
      <c r="O96" s="32"/>
      <c r="P96" s="8"/>
      <c r="Q96" s="8"/>
      <c r="R96" s="8"/>
      <c r="S96" s="8"/>
      <c r="T96" s="8"/>
      <c r="U96" s="8"/>
      <c r="V96" s="8">
        <f>U96+T96+S96+R96</f>
        <v>0</v>
      </c>
      <c r="W96" s="9">
        <f t="shared" si="18"/>
        <v>0</v>
      </c>
      <c r="Y96" s="10" t="e">
        <f>H96-#REF!-#REF!</f>
        <v>#REF!</v>
      </c>
    </row>
    <row r="97" spans="6:25" ht="60" customHeight="1" x14ac:dyDescent="0.2">
      <c r="F97" s="112"/>
      <c r="G97" s="61" t="s">
        <v>65</v>
      </c>
      <c r="H97" s="62">
        <f t="shared" ref="H97:W97" si="25">SUM(H92:H96)</f>
        <v>8050000</v>
      </c>
      <c r="I97" s="62">
        <f t="shared" si="25"/>
        <v>0</v>
      </c>
      <c r="J97" s="62">
        <f t="shared" si="25"/>
        <v>0</v>
      </c>
      <c r="K97" s="62">
        <f t="shared" si="25"/>
        <v>0</v>
      </c>
      <c r="L97" s="62">
        <f t="shared" si="25"/>
        <v>2050000</v>
      </c>
      <c r="M97" s="94">
        <f t="shared" si="25"/>
        <v>6000000</v>
      </c>
      <c r="N97" s="102">
        <f t="shared" si="25"/>
        <v>8050000</v>
      </c>
      <c r="O97" s="34">
        <f t="shared" si="25"/>
        <v>0</v>
      </c>
      <c r="P97" s="9">
        <f t="shared" si="25"/>
        <v>0</v>
      </c>
      <c r="Q97" s="9">
        <f t="shared" si="25"/>
        <v>0</v>
      </c>
      <c r="R97" s="9">
        <f t="shared" si="25"/>
        <v>0</v>
      </c>
      <c r="S97" s="9">
        <f t="shared" si="25"/>
        <v>0</v>
      </c>
      <c r="T97" s="9">
        <f t="shared" si="25"/>
        <v>0</v>
      </c>
      <c r="U97" s="9">
        <f t="shared" si="25"/>
        <v>0</v>
      </c>
      <c r="V97" s="9">
        <f t="shared" si="25"/>
        <v>0</v>
      </c>
      <c r="W97" s="9">
        <f t="shared" si="25"/>
        <v>0</v>
      </c>
      <c r="Y97" s="10" t="e">
        <f>H97-#REF!-#REF!</f>
        <v>#REF!</v>
      </c>
    </row>
    <row r="98" spans="6:25" ht="60" customHeight="1" x14ac:dyDescent="0.2">
      <c r="F98" s="108">
        <v>30200</v>
      </c>
      <c r="G98" s="56" t="s">
        <v>19</v>
      </c>
      <c r="H98" s="57"/>
      <c r="I98" s="57"/>
      <c r="J98" s="57"/>
      <c r="K98" s="57"/>
      <c r="L98" s="57"/>
      <c r="M98" s="109"/>
      <c r="N98" s="100"/>
      <c r="O98" s="32"/>
      <c r="P98" s="8"/>
      <c r="Q98" s="8"/>
      <c r="R98" s="8"/>
      <c r="S98" s="8"/>
      <c r="T98" s="8"/>
      <c r="U98" s="8"/>
      <c r="V98" s="8"/>
      <c r="W98" s="9">
        <f t="shared" si="18"/>
        <v>0</v>
      </c>
      <c r="Y98" s="10" t="e">
        <f>H98-#REF!-#REF!</f>
        <v>#REF!</v>
      </c>
    </row>
    <row r="99" spans="6:25" ht="60" customHeight="1" x14ac:dyDescent="0.2">
      <c r="F99" s="108">
        <f>F98+1</f>
        <v>30201</v>
      </c>
      <c r="G99" s="58" t="s">
        <v>66</v>
      </c>
      <c r="H99" s="57">
        <v>1500000</v>
      </c>
      <c r="I99" s="57"/>
      <c r="J99" s="57"/>
      <c r="K99" s="57"/>
      <c r="L99" s="57"/>
      <c r="M99" s="109">
        <f>H99</f>
        <v>1500000</v>
      </c>
      <c r="N99" s="101">
        <f t="shared" ref="N99:N112" si="26">SUM(J99:M99)</f>
        <v>1500000</v>
      </c>
      <c r="O99" s="32"/>
      <c r="P99" s="8"/>
      <c r="Q99" s="8"/>
      <c r="R99" s="8"/>
      <c r="S99" s="8"/>
      <c r="T99" s="8"/>
      <c r="U99" s="8"/>
      <c r="V99" s="8">
        <f t="shared" ref="V99:V111" si="27">U99+T99+S99+R99</f>
        <v>0</v>
      </c>
      <c r="W99" s="9">
        <f t="shared" si="18"/>
        <v>0</v>
      </c>
      <c r="Y99" s="10" t="e">
        <f>H99-#REF!-#REF!</f>
        <v>#REF!</v>
      </c>
    </row>
    <row r="100" spans="6:25" ht="60" customHeight="1" x14ac:dyDescent="0.2">
      <c r="F100" s="108">
        <f t="shared" ref="F100:F112" si="28">F99+1</f>
        <v>30202</v>
      </c>
      <c r="G100" s="58" t="s">
        <v>434</v>
      </c>
      <c r="H100" s="57">
        <v>1300000</v>
      </c>
      <c r="I100" s="57"/>
      <c r="J100" s="57"/>
      <c r="K100" s="57"/>
      <c r="L100" s="57"/>
      <c r="M100" s="109">
        <v>1300000</v>
      </c>
      <c r="N100" s="101">
        <f t="shared" si="26"/>
        <v>1300000</v>
      </c>
      <c r="O100" s="32"/>
      <c r="P100" s="8"/>
      <c r="Q100" s="8"/>
      <c r="R100" s="8"/>
      <c r="S100" s="8"/>
      <c r="T100" s="8"/>
      <c r="U100" s="8"/>
      <c r="V100" s="8">
        <f t="shared" si="27"/>
        <v>0</v>
      </c>
      <c r="W100" s="9">
        <f t="shared" si="18"/>
        <v>0</v>
      </c>
      <c r="Y100" s="10" t="e">
        <f>H100-#REF!-#REF!</f>
        <v>#REF!</v>
      </c>
    </row>
    <row r="101" spans="6:25" ht="60" customHeight="1" x14ac:dyDescent="0.2">
      <c r="F101" s="108">
        <f t="shared" si="28"/>
        <v>30203</v>
      </c>
      <c r="G101" s="58" t="s">
        <v>481</v>
      </c>
      <c r="H101" s="57">
        <v>1300000</v>
      </c>
      <c r="I101" s="57"/>
      <c r="J101" s="57"/>
      <c r="K101" s="57"/>
      <c r="L101" s="57"/>
      <c r="M101" s="109">
        <f>H101</f>
        <v>1300000</v>
      </c>
      <c r="N101" s="101">
        <f t="shared" si="26"/>
        <v>1300000</v>
      </c>
      <c r="O101" s="32"/>
      <c r="P101" s="8"/>
      <c r="Q101" s="8"/>
      <c r="R101" s="8"/>
      <c r="S101" s="8"/>
      <c r="T101" s="8"/>
      <c r="U101" s="8"/>
      <c r="V101" s="8"/>
      <c r="W101" s="9"/>
      <c r="Y101" s="10" t="e">
        <f>H101-#REF!-#REF!</f>
        <v>#REF!</v>
      </c>
    </row>
    <row r="102" spans="6:25" ht="60" customHeight="1" x14ac:dyDescent="0.2">
      <c r="F102" s="108">
        <f t="shared" si="28"/>
        <v>30204</v>
      </c>
      <c r="G102" s="58" t="s">
        <v>67</v>
      </c>
      <c r="H102" s="57">
        <v>170000</v>
      </c>
      <c r="I102" s="57"/>
      <c r="J102" s="57"/>
      <c r="K102" s="57"/>
      <c r="L102" s="57">
        <f>H102</f>
        <v>170000</v>
      </c>
      <c r="M102" s="109"/>
      <c r="N102" s="101">
        <f t="shared" si="26"/>
        <v>170000</v>
      </c>
      <c r="O102" s="32"/>
      <c r="P102" s="8"/>
      <c r="Q102" s="8"/>
      <c r="R102" s="8"/>
      <c r="S102" s="8"/>
      <c r="T102" s="8"/>
      <c r="U102" s="8"/>
      <c r="V102" s="8">
        <f t="shared" si="27"/>
        <v>0</v>
      </c>
      <c r="W102" s="9">
        <f t="shared" si="18"/>
        <v>0</v>
      </c>
      <c r="Y102" s="10" t="e">
        <f>H102-#REF!-#REF!</f>
        <v>#REF!</v>
      </c>
    </row>
    <row r="103" spans="6:25" ht="60" customHeight="1" x14ac:dyDescent="0.2">
      <c r="F103" s="108">
        <f t="shared" si="28"/>
        <v>30205</v>
      </c>
      <c r="G103" s="58" t="s">
        <v>68</v>
      </c>
      <c r="H103" s="57">
        <v>300000</v>
      </c>
      <c r="I103" s="57"/>
      <c r="J103" s="57"/>
      <c r="K103" s="57"/>
      <c r="L103" s="57">
        <f>H103</f>
        <v>300000</v>
      </c>
      <c r="M103" s="109"/>
      <c r="N103" s="101">
        <f t="shared" si="26"/>
        <v>300000</v>
      </c>
      <c r="O103" s="32"/>
      <c r="P103" s="8"/>
      <c r="Q103" s="8"/>
      <c r="R103" s="8"/>
      <c r="S103" s="8"/>
      <c r="T103" s="8"/>
      <c r="U103" s="8"/>
      <c r="V103" s="8">
        <f t="shared" si="27"/>
        <v>0</v>
      </c>
      <c r="W103" s="9">
        <f t="shared" si="18"/>
        <v>0</v>
      </c>
      <c r="Y103" s="10" t="e">
        <f>H103-#REF!-#REF!</f>
        <v>#REF!</v>
      </c>
    </row>
    <row r="104" spans="6:25" ht="60" customHeight="1" x14ac:dyDescent="0.2">
      <c r="F104" s="108">
        <f t="shared" si="28"/>
        <v>30206</v>
      </c>
      <c r="G104" s="58" t="s">
        <v>69</v>
      </c>
      <c r="H104" s="57">
        <v>500000</v>
      </c>
      <c r="I104" s="57"/>
      <c r="J104" s="57"/>
      <c r="K104" s="57"/>
      <c r="L104" s="57"/>
      <c r="M104" s="109">
        <f>H104</f>
        <v>500000</v>
      </c>
      <c r="N104" s="101">
        <f t="shared" si="26"/>
        <v>500000</v>
      </c>
      <c r="O104" s="32"/>
      <c r="P104" s="8"/>
      <c r="Q104" s="8"/>
      <c r="R104" s="8"/>
      <c r="S104" s="8"/>
      <c r="T104" s="8"/>
      <c r="U104" s="8"/>
      <c r="V104" s="8">
        <f t="shared" si="27"/>
        <v>0</v>
      </c>
      <c r="W104" s="9">
        <f t="shared" si="18"/>
        <v>0</v>
      </c>
      <c r="Y104" s="10" t="e">
        <f>H104-#REF!-#REF!</f>
        <v>#REF!</v>
      </c>
    </row>
    <row r="105" spans="6:25" ht="60" customHeight="1" x14ac:dyDescent="0.2">
      <c r="F105" s="108">
        <f t="shared" si="28"/>
        <v>30207</v>
      </c>
      <c r="G105" s="58" t="s">
        <v>430</v>
      </c>
      <c r="H105" s="57">
        <v>1000000</v>
      </c>
      <c r="I105" s="57"/>
      <c r="J105" s="57"/>
      <c r="K105" s="57"/>
      <c r="L105" s="57"/>
      <c r="M105" s="109">
        <f>H105</f>
        <v>1000000</v>
      </c>
      <c r="N105" s="101">
        <f t="shared" si="26"/>
        <v>1000000</v>
      </c>
      <c r="O105" s="32"/>
      <c r="P105" s="8"/>
      <c r="Q105" s="8"/>
      <c r="R105" s="8"/>
      <c r="S105" s="8"/>
      <c r="T105" s="8"/>
      <c r="U105" s="8"/>
      <c r="V105" s="8"/>
      <c r="W105" s="9"/>
      <c r="Y105" s="10" t="e">
        <f>H105-#REF!-#REF!</f>
        <v>#REF!</v>
      </c>
    </row>
    <row r="106" spans="6:25" ht="60" customHeight="1" x14ac:dyDescent="0.2">
      <c r="F106" s="108">
        <f t="shared" si="28"/>
        <v>30208</v>
      </c>
      <c r="G106" s="58" t="s">
        <v>70</v>
      </c>
      <c r="H106" s="57">
        <v>1500000</v>
      </c>
      <c r="I106" s="57"/>
      <c r="J106" s="57"/>
      <c r="K106" s="57"/>
      <c r="L106" s="57"/>
      <c r="M106" s="109">
        <f>H106</f>
        <v>1500000</v>
      </c>
      <c r="N106" s="101">
        <f t="shared" si="26"/>
        <v>1500000</v>
      </c>
      <c r="O106" s="32"/>
      <c r="P106" s="8"/>
      <c r="Q106" s="8"/>
      <c r="R106" s="8"/>
      <c r="S106" s="8"/>
      <c r="T106" s="8"/>
      <c r="U106" s="8"/>
      <c r="V106" s="8">
        <f t="shared" si="27"/>
        <v>0</v>
      </c>
      <c r="W106" s="9">
        <f t="shared" si="18"/>
        <v>0</v>
      </c>
      <c r="Y106" s="10" t="e">
        <f>H106-#REF!-#REF!</f>
        <v>#REF!</v>
      </c>
    </row>
    <row r="107" spans="6:25" ht="60" customHeight="1" x14ac:dyDescent="0.2">
      <c r="F107" s="108">
        <f t="shared" si="28"/>
        <v>30209</v>
      </c>
      <c r="G107" s="58" t="s">
        <v>431</v>
      </c>
      <c r="H107" s="57">
        <v>1200000</v>
      </c>
      <c r="I107" s="57">
        <v>800000</v>
      </c>
      <c r="J107" s="57"/>
      <c r="K107" s="57"/>
      <c r="L107" s="57"/>
      <c r="M107" s="109">
        <f>H107-I107</f>
        <v>400000</v>
      </c>
      <c r="N107" s="101">
        <f t="shared" si="26"/>
        <v>400000</v>
      </c>
      <c r="O107" s="32"/>
      <c r="P107" s="8"/>
      <c r="Q107" s="8"/>
      <c r="R107" s="8"/>
      <c r="S107" s="8"/>
      <c r="T107" s="8"/>
      <c r="U107" s="8"/>
      <c r="V107" s="8"/>
      <c r="W107" s="9"/>
      <c r="Y107" s="10" t="e">
        <f>H107-#REF!-#REF!</f>
        <v>#REF!</v>
      </c>
    </row>
    <row r="108" spans="6:25" ht="60" customHeight="1" x14ac:dyDescent="0.2">
      <c r="F108" s="108">
        <f t="shared" si="28"/>
        <v>30210</v>
      </c>
      <c r="G108" s="58" t="s">
        <v>71</v>
      </c>
      <c r="H108" s="57">
        <v>450000</v>
      </c>
      <c r="I108" s="57"/>
      <c r="J108" s="57"/>
      <c r="K108" s="57"/>
      <c r="L108" s="57">
        <f>H108</f>
        <v>450000</v>
      </c>
      <c r="M108" s="109"/>
      <c r="N108" s="101">
        <f t="shared" si="26"/>
        <v>450000</v>
      </c>
      <c r="O108" s="32"/>
      <c r="P108" s="8"/>
      <c r="Q108" s="8"/>
      <c r="R108" s="8"/>
      <c r="S108" s="8"/>
      <c r="T108" s="8"/>
      <c r="U108" s="8"/>
      <c r="V108" s="8">
        <f t="shared" si="27"/>
        <v>0</v>
      </c>
      <c r="W108" s="9">
        <f t="shared" si="18"/>
        <v>0</v>
      </c>
      <c r="Y108" s="10" t="e">
        <f>H108-#REF!-#REF!</f>
        <v>#REF!</v>
      </c>
    </row>
    <row r="109" spans="6:25" ht="60" customHeight="1" x14ac:dyDescent="0.2">
      <c r="F109" s="108">
        <f t="shared" si="28"/>
        <v>30211</v>
      </c>
      <c r="G109" s="58" t="s">
        <v>295</v>
      </c>
      <c r="H109" s="57">
        <v>750000</v>
      </c>
      <c r="I109" s="57"/>
      <c r="J109" s="57"/>
      <c r="K109" s="57"/>
      <c r="L109" s="57"/>
      <c r="M109" s="109">
        <f>H109</f>
        <v>750000</v>
      </c>
      <c r="N109" s="101">
        <f t="shared" si="26"/>
        <v>750000</v>
      </c>
      <c r="O109" s="32"/>
      <c r="P109" s="8"/>
      <c r="Q109" s="8"/>
      <c r="R109" s="8"/>
      <c r="S109" s="8"/>
      <c r="T109" s="8"/>
      <c r="U109" s="8"/>
      <c r="V109" s="8">
        <f t="shared" si="27"/>
        <v>0</v>
      </c>
      <c r="W109" s="9">
        <f t="shared" si="18"/>
        <v>0</v>
      </c>
      <c r="Y109" s="10" t="e">
        <f>H109-#REF!-#REF!</f>
        <v>#REF!</v>
      </c>
    </row>
    <row r="110" spans="6:25" ht="60" customHeight="1" x14ac:dyDescent="0.2">
      <c r="F110" s="108">
        <f t="shared" si="28"/>
        <v>30212</v>
      </c>
      <c r="G110" s="58" t="s">
        <v>427</v>
      </c>
      <c r="H110" s="57">
        <v>1000000</v>
      </c>
      <c r="I110" s="57"/>
      <c r="J110" s="57"/>
      <c r="K110" s="57"/>
      <c r="L110" s="57"/>
      <c r="M110" s="109">
        <f>H110</f>
        <v>1000000</v>
      </c>
      <c r="N110" s="101">
        <f t="shared" si="26"/>
        <v>1000000</v>
      </c>
      <c r="O110" s="32"/>
      <c r="P110" s="8"/>
      <c r="Q110" s="8"/>
      <c r="R110" s="8"/>
      <c r="S110" s="8"/>
      <c r="T110" s="8"/>
      <c r="U110" s="8"/>
      <c r="V110" s="8"/>
      <c r="W110" s="9"/>
      <c r="Y110" s="10" t="e">
        <f>H110-#REF!-#REF!</f>
        <v>#REF!</v>
      </c>
    </row>
    <row r="111" spans="6:25" ht="60" customHeight="1" x14ac:dyDescent="0.2">
      <c r="F111" s="108">
        <f t="shared" si="28"/>
        <v>30213</v>
      </c>
      <c r="G111" s="58" t="s">
        <v>320</v>
      </c>
      <c r="H111" s="57">
        <v>750000</v>
      </c>
      <c r="I111" s="57"/>
      <c r="J111" s="57"/>
      <c r="K111" s="57"/>
      <c r="L111" s="57"/>
      <c r="M111" s="109">
        <f>H111</f>
        <v>750000</v>
      </c>
      <c r="N111" s="101">
        <f t="shared" si="26"/>
        <v>750000</v>
      </c>
      <c r="O111" s="32"/>
      <c r="P111" s="8"/>
      <c r="Q111" s="8"/>
      <c r="R111" s="8"/>
      <c r="S111" s="8"/>
      <c r="T111" s="8"/>
      <c r="U111" s="8"/>
      <c r="V111" s="8">
        <f t="shared" si="27"/>
        <v>0</v>
      </c>
      <c r="W111" s="9"/>
      <c r="Y111" s="10" t="e">
        <f>H111-#REF!-#REF!</f>
        <v>#REF!</v>
      </c>
    </row>
    <row r="112" spans="6:25" ht="60" customHeight="1" x14ac:dyDescent="0.2">
      <c r="F112" s="108">
        <f t="shared" si="28"/>
        <v>30214</v>
      </c>
      <c r="G112" s="58" t="s">
        <v>369</v>
      </c>
      <c r="H112" s="57">
        <v>150000</v>
      </c>
      <c r="I112" s="57"/>
      <c r="J112" s="57"/>
      <c r="K112" s="57"/>
      <c r="L112" s="57"/>
      <c r="M112" s="109">
        <f>H112</f>
        <v>150000</v>
      </c>
      <c r="N112" s="101">
        <f t="shared" si="26"/>
        <v>150000</v>
      </c>
      <c r="O112" s="32"/>
      <c r="P112" s="8"/>
      <c r="Q112" s="8"/>
      <c r="R112" s="8"/>
      <c r="S112" s="8"/>
      <c r="T112" s="8"/>
      <c r="U112" s="8"/>
      <c r="V112" s="8"/>
      <c r="W112" s="9"/>
      <c r="Y112" s="10" t="e">
        <f>H112-#REF!-#REF!</f>
        <v>#REF!</v>
      </c>
    </row>
    <row r="113" spans="6:25" ht="60" customHeight="1" x14ac:dyDescent="0.2">
      <c r="F113" s="112"/>
      <c r="G113" s="61" t="s">
        <v>72</v>
      </c>
      <c r="H113" s="62">
        <f t="shared" ref="H113:V113" si="29">SUM(H99:H112)</f>
        <v>11870000</v>
      </c>
      <c r="I113" s="62">
        <f t="shared" si="29"/>
        <v>800000</v>
      </c>
      <c r="J113" s="62">
        <f t="shared" si="29"/>
        <v>0</v>
      </c>
      <c r="K113" s="62">
        <f t="shared" si="29"/>
        <v>0</v>
      </c>
      <c r="L113" s="62">
        <f t="shared" si="29"/>
        <v>920000</v>
      </c>
      <c r="M113" s="94">
        <f t="shared" si="29"/>
        <v>10150000</v>
      </c>
      <c r="N113" s="102">
        <f t="shared" si="29"/>
        <v>11070000</v>
      </c>
      <c r="O113" s="34">
        <f t="shared" si="29"/>
        <v>0</v>
      </c>
      <c r="P113" s="9">
        <f t="shared" si="29"/>
        <v>0</v>
      </c>
      <c r="Q113" s="9">
        <f t="shared" si="29"/>
        <v>0</v>
      </c>
      <c r="R113" s="9">
        <f t="shared" si="29"/>
        <v>0</v>
      </c>
      <c r="S113" s="9">
        <f t="shared" si="29"/>
        <v>0</v>
      </c>
      <c r="T113" s="9">
        <f t="shared" si="29"/>
        <v>0</v>
      </c>
      <c r="U113" s="9">
        <f t="shared" si="29"/>
        <v>0</v>
      </c>
      <c r="V113" s="9">
        <f t="shared" si="29"/>
        <v>0</v>
      </c>
      <c r="W113" s="9">
        <f t="shared" si="18"/>
        <v>0</v>
      </c>
      <c r="Y113" s="10" t="e">
        <f>H113-#REF!-#REF!</f>
        <v>#REF!</v>
      </c>
    </row>
    <row r="114" spans="6:25" ht="60" customHeight="1" x14ac:dyDescent="0.2">
      <c r="F114" s="108">
        <v>30300</v>
      </c>
      <c r="G114" s="56" t="s">
        <v>73</v>
      </c>
      <c r="H114" s="57"/>
      <c r="I114" s="57"/>
      <c r="J114" s="57"/>
      <c r="K114" s="57"/>
      <c r="L114" s="57"/>
      <c r="M114" s="109"/>
      <c r="N114" s="100"/>
      <c r="O114" s="32"/>
      <c r="P114" s="8"/>
      <c r="Q114" s="8"/>
      <c r="R114" s="8"/>
      <c r="S114" s="8"/>
      <c r="T114" s="8"/>
      <c r="U114" s="8"/>
      <c r="V114" s="8"/>
      <c r="W114" s="9">
        <f t="shared" si="18"/>
        <v>0</v>
      </c>
      <c r="Y114" s="10" t="e">
        <f>H114-#REF!-#REF!</f>
        <v>#REF!</v>
      </c>
    </row>
    <row r="115" spans="6:25" ht="60" customHeight="1" x14ac:dyDescent="0.2">
      <c r="F115" s="108">
        <f>F114+1</f>
        <v>30301</v>
      </c>
      <c r="G115" s="58" t="s">
        <v>74</v>
      </c>
      <c r="H115" s="57">
        <v>2400000</v>
      </c>
      <c r="I115" s="57">
        <v>900000</v>
      </c>
      <c r="J115" s="57"/>
      <c r="K115" s="57"/>
      <c r="L115" s="57"/>
      <c r="M115" s="109">
        <f>H115-I115</f>
        <v>1500000</v>
      </c>
      <c r="N115" s="101">
        <f t="shared" ref="N115:N132" si="30">SUM(J115:M115)</f>
        <v>1500000</v>
      </c>
      <c r="O115" s="35"/>
      <c r="P115" s="8"/>
      <c r="Q115" s="11"/>
      <c r="R115" s="11"/>
      <c r="S115" s="11"/>
      <c r="T115" s="11"/>
      <c r="U115" s="11"/>
      <c r="V115" s="8">
        <f t="shared" ref="V115:V130" si="31">U115+T115+S115+R115</f>
        <v>0</v>
      </c>
      <c r="W115" s="9">
        <f t="shared" si="18"/>
        <v>0</v>
      </c>
      <c r="Y115" s="10" t="e">
        <f>H115-#REF!-#REF!</f>
        <v>#REF!</v>
      </c>
    </row>
    <row r="116" spans="6:25" ht="60" customHeight="1" x14ac:dyDescent="0.2">
      <c r="F116" s="108">
        <f t="shared" ref="F116:F132" si="32">F115+1</f>
        <v>30302</v>
      </c>
      <c r="G116" s="58" t="s">
        <v>75</v>
      </c>
      <c r="H116" s="57">
        <v>100000</v>
      </c>
      <c r="I116" s="57">
        <f>H116</f>
        <v>100000</v>
      </c>
      <c r="J116" s="57"/>
      <c r="K116" s="57"/>
      <c r="L116" s="57"/>
      <c r="M116" s="109"/>
      <c r="N116" s="101">
        <f t="shared" si="30"/>
        <v>0</v>
      </c>
      <c r="O116" s="35"/>
      <c r="P116" s="8"/>
      <c r="Q116" s="11"/>
      <c r="R116" s="11"/>
      <c r="S116" s="11"/>
      <c r="T116" s="11"/>
      <c r="U116" s="11"/>
      <c r="V116" s="8">
        <f t="shared" si="31"/>
        <v>0</v>
      </c>
      <c r="W116" s="9">
        <f t="shared" ref="W116:W149" si="33">P116-Q116-V116</f>
        <v>0</v>
      </c>
      <c r="Y116" s="10" t="e">
        <f>H116-#REF!-#REF!</f>
        <v>#REF!</v>
      </c>
    </row>
    <row r="117" spans="6:25" ht="60" customHeight="1" x14ac:dyDescent="0.2">
      <c r="F117" s="108">
        <f t="shared" si="32"/>
        <v>30303</v>
      </c>
      <c r="G117" s="58" t="s">
        <v>76</v>
      </c>
      <c r="H117" s="57">
        <v>600000</v>
      </c>
      <c r="I117" s="57">
        <f>H117</f>
        <v>600000</v>
      </c>
      <c r="J117" s="57"/>
      <c r="K117" s="57"/>
      <c r="L117" s="57"/>
      <c r="M117" s="109"/>
      <c r="N117" s="101">
        <f t="shared" si="30"/>
        <v>0</v>
      </c>
      <c r="O117" s="32"/>
      <c r="P117" s="8"/>
      <c r="Q117" s="11"/>
      <c r="R117" s="8"/>
      <c r="S117" s="8"/>
      <c r="T117" s="8"/>
      <c r="U117" s="8"/>
      <c r="V117" s="8">
        <f t="shared" si="31"/>
        <v>0</v>
      </c>
      <c r="W117" s="9">
        <f t="shared" si="33"/>
        <v>0</v>
      </c>
      <c r="Y117" s="10" t="e">
        <f>H117-#REF!-#REF!</f>
        <v>#REF!</v>
      </c>
    </row>
    <row r="118" spans="6:25" ht="60" customHeight="1" x14ac:dyDescent="0.2">
      <c r="F118" s="108">
        <f t="shared" si="32"/>
        <v>30304</v>
      </c>
      <c r="G118" s="58" t="s">
        <v>77</v>
      </c>
      <c r="H118" s="57">
        <v>2600000</v>
      </c>
      <c r="I118" s="57"/>
      <c r="J118" s="57"/>
      <c r="K118" s="57"/>
      <c r="L118" s="57">
        <v>850000</v>
      </c>
      <c r="M118" s="109">
        <f>H118-L118</f>
        <v>1750000</v>
      </c>
      <c r="N118" s="101">
        <f t="shared" si="30"/>
        <v>2600000</v>
      </c>
      <c r="O118" s="32"/>
      <c r="P118" s="8"/>
      <c r="Q118" s="8"/>
      <c r="R118" s="8"/>
      <c r="S118" s="8"/>
      <c r="T118" s="8"/>
      <c r="U118" s="8"/>
      <c r="V118" s="8">
        <f t="shared" si="31"/>
        <v>0</v>
      </c>
      <c r="W118" s="9">
        <f t="shared" si="33"/>
        <v>0</v>
      </c>
      <c r="Y118" s="10" t="e">
        <f>H118-#REF!-#REF!</f>
        <v>#REF!</v>
      </c>
    </row>
    <row r="119" spans="6:25" ht="60" customHeight="1" x14ac:dyDescent="0.2">
      <c r="F119" s="108">
        <f t="shared" si="32"/>
        <v>30305</v>
      </c>
      <c r="G119" s="58" t="s">
        <v>78</v>
      </c>
      <c r="H119" s="57">
        <v>2000000</v>
      </c>
      <c r="I119" s="57"/>
      <c r="J119" s="57"/>
      <c r="K119" s="57"/>
      <c r="L119" s="57">
        <v>600000</v>
      </c>
      <c r="M119" s="109">
        <f>H119-L119</f>
        <v>1400000</v>
      </c>
      <c r="N119" s="101">
        <f t="shared" si="30"/>
        <v>2000000</v>
      </c>
      <c r="O119" s="32"/>
      <c r="P119" s="8"/>
      <c r="Q119" s="8"/>
      <c r="R119" s="8"/>
      <c r="S119" s="8"/>
      <c r="T119" s="8"/>
      <c r="U119" s="8"/>
      <c r="V119" s="8">
        <f t="shared" si="31"/>
        <v>0</v>
      </c>
      <c r="W119" s="9">
        <f t="shared" si="33"/>
        <v>0</v>
      </c>
      <c r="Y119" s="10" t="e">
        <f>H119-#REF!-#REF!</f>
        <v>#REF!</v>
      </c>
    </row>
    <row r="120" spans="6:25" ht="60" customHeight="1" x14ac:dyDescent="0.2">
      <c r="F120" s="108">
        <f t="shared" si="32"/>
        <v>30306</v>
      </c>
      <c r="G120" s="58" t="s">
        <v>79</v>
      </c>
      <c r="H120" s="57">
        <v>300000</v>
      </c>
      <c r="I120" s="57"/>
      <c r="J120" s="57"/>
      <c r="K120" s="57"/>
      <c r="L120" s="57">
        <f>H120</f>
        <v>300000</v>
      </c>
      <c r="M120" s="109"/>
      <c r="N120" s="101">
        <f t="shared" si="30"/>
        <v>300000</v>
      </c>
      <c r="O120" s="32"/>
      <c r="P120" s="8"/>
      <c r="Q120" s="8"/>
      <c r="R120" s="8"/>
      <c r="S120" s="8"/>
      <c r="T120" s="8"/>
      <c r="U120" s="8"/>
      <c r="V120" s="8">
        <f t="shared" si="31"/>
        <v>0</v>
      </c>
      <c r="W120" s="9">
        <f t="shared" si="33"/>
        <v>0</v>
      </c>
      <c r="Y120" s="10" t="e">
        <f>H120-#REF!-#REF!</f>
        <v>#REF!</v>
      </c>
    </row>
    <row r="121" spans="6:25" ht="60" customHeight="1" x14ac:dyDescent="0.2">
      <c r="F121" s="108">
        <f t="shared" si="32"/>
        <v>30307</v>
      </c>
      <c r="G121" s="58" t="s">
        <v>80</v>
      </c>
      <c r="H121" s="57">
        <v>300000</v>
      </c>
      <c r="I121" s="57"/>
      <c r="J121" s="57"/>
      <c r="K121" s="57"/>
      <c r="L121" s="57"/>
      <c r="M121" s="109">
        <f>H121</f>
        <v>300000</v>
      </c>
      <c r="N121" s="101">
        <f t="shared" si="30"/>
        <v>300000</v>
      </c>
      <c r="O121" s="32"/>
      <c r="P121" s="8"/>
      <c r="Q121" s="8"/>
      <c r="R121" s="8"/>
      <c r="S121" s="8"/>
      <c r="T121" s="8"/>
      <c r="U121" s="8"/>
      <c r="V121" s="8">
        <f t="shared" si="31"/>
        <v>0</v>
      </c>
      <c r="W121" s="9">
        <f t="shared" si="33"/>
        <v>0</v>
      </c>
      <c r="Y121" s="10" t="e">
        <f>H121-#REF!-#REF!</f>
        <v>#REF!</v>
      </c>
    </row>
    <row r="122" spans="6:25" ht="60" customHeight="1" x14ac:dyDescent="0.2">
      <c r="F122" s="108">
        <f t="shared" si="32"/>
        <v>30308</v>
      </c>
      <c r="G122" s="58" t="s">
        <v>370</v>
      </c>
      <c r="H122" s="57">
        <v>650000</v>
      </c>
      <c r="I122" s="57"/>
      <c r="J122" s="57"/>
      <c r="K122" s="57"/>
      <c r="L122" s="57">
        <f>H122</f>
        <v>650000</v>
      </c>
      <c r="M122" s="109"/>
      <c r="N122" s="101">
        <f t="shared" si="30"/>
        <v>650000</v>
      </c>
      <c r="O122" s="32"/>
      <c r="P122" s="8"/>
      <c r="Q122" s="8"/>
      <c r="R122" s="8"/>
      <c r="S122" s="8"/>
      <c r="T122" s="8"/>
      <c r="U122" s="8"/>
      <c r="V122" s="8">
        <f t="shared" si="31"/>
        <v>0</v>
      </c>
      <c r="W122" s="9">
        <f t="shared" si="33"/>
        <v>0</v>
      </c>
      <c r="Y122" s="10" t="e">
        <f>H122-#REF!-#REF!</f>
        <v>#REF!</v>
      </c>
    </row>
    <row r="123" spans="6:25" ht="60" customHeight="1" x14ac:dyDescent="0.2">
      <c r="F123" s="108">
        <f t="shared" si="32"/>
        <v>30309</v>
      </c>
      <c r="G123" s="58" t="s">
        <v>81</v>
      </c>
      <c r="H123" s="57">
        <v>200000</v>
      </c>
      <c r="I123" s="57"/>
      <c r="J123" s="57"/>
      <c r="K123" s="57"/>
      <c r="L123" s="57"/>
      <c r="M123" s="109">
        <f>H123</f>
        <v>200000</v>
      </c>
      <c r="N123" s="101">
        <f t="shared" si="30"/>
        <v>200000</v>
      </c>
      <c r="O123" s="32"/>
      <c r="P123" s="8"/>
      <c r="Q123" s="8"/>
      <c r="R123" s="8"/>
      <c r="S123" s="8"/>
      <c r="T123" s="8"/>
      <c r="U123" s="8"/>
      <c r="V123" s="8">
        <f t="shared" si="31"/>
        <v>0</v>
      </c>
      <c r="W123" s="9">
        <f t="shared" si="33"/>
        <v>0</v>
      </c>
      <c r="Y123" s="10" t="e">
        <f>H123-#REF!-#REF!</f>
        <v>#REF!</v>
      </c>
    </row>
    <row r="124" spans="6:25" ht="60" customHeight="1" x14ac:dyDescent="0.2">
      <c r="F124" s="108">
        <f t="shared" si="32"/>
        <v>30310</v>
      </c>
      <c r="G124" s="58" t="s">
        <v>82</v>
      </c>
      <c r="H124" s="57">
        <v>300000</v>
      </c>
      <c r="I124" s="57"/>
      <c r="J124" s="57"/>
      <c r="K124" s="57"/>
      <c r="L124" s="57">
        <f>H124</f>
        <v>300000</v>
      </c>
      <c r="M124" s="109"/>
      <c r="N124" s="101">
        <f t="shared" si="30"/>
        <v>300000</v>
      </c>
      <c r="O124" s="32"/>
      <c r="P124" s="8"/>
      <c r="Q124" s="8"/>
      <c r="R124" s="8"/>
      <c r="S124" s="8"/>
      <c r="T124" s="8"/>
      <c r="U124" s="8"/>
      <c r="V124" s="8">
        <f t="shared" si="31"/>
        <v>0</v>
      </c>
      <c r="W124" s="9">
        <f t="shared" si="33"/>
        <v>0</v>
      </c>
      <c r="Y124" s="10" t="e">
        <f>H124-#REF!-#REF!</f>
        <v>#REF!</v>
      </c>
    </row>
    <row r="125" spans="6:25" ht="75.75" customHeight="1" x14ac:dyDescent="0.2">
      <c r="F125" s="108">
        <f t="shared" si="32"/>
        <v>30311</v>
      </c>
      <c r="G125" s="58" t="s">
        <v>83</v>
      </c>
      <c r="H125" s="57">
        <v>1300000</v>
      </c>
      <c r="I125" s="57"/>
      <c r="J125" s="57"/>
      <c r="K125" s="57"/>
      <c r="L125" s="57">
        <f>H125*0.4</f>
        <v>520000</v>
      </c>
      <c r="M125" s="109">
        <f>H125-L125</f>
        <v>780000</v>
      </c>
      <c r="N125" s="101">
        <f t="shared" si="30"/>
        <v>1300000</v>
      </c>
      <c r="O125" s="32"/>
      <c r="P125" s="8"/>
      <c r="Q125" s="8"/>
      <c r="R125" s="8"/>
      <c r="S125" s="8"/>
      <c r="T125" s="8"/>
      <c r="U125" s="8"/>
      <c r="V125" s="8">
        <f t="shared" si="31"/>
        <v>0</v>
      </c>
      <c r="W125" s="9">
        <f t="shared" si="33"/>
        <v>0</v>
      </c>
      <c r="Y125" s="10" t="e">
        <f>H125-#REF!-#REF!</f>
        <v>#REF!</v>
      </c>
    </row>
    <row r="126" spans="6:25" ht="60" customHeight="1" x14ac:dyDescent="0.2">
      <c r="F126" s="108">
        <f t="shared" si="32"/>
        <v>30312</v>
      </c>
      <c r="G126" s="58" t="s">
        <v>337</v>
      </c>
      <c r="H126" s="57">
        <v>1000000</v>
      </c>
      <c r="I126" s="57"/>
      <c r="J126" s="57"/>
      <c r="K126" s="57"/>
      <c r="L126" s="57">
        <f>H126</f>
        <v>1000000</v>
      </c>
      <c r="M126" s="109"/>
      <c r="N126" s="101">
        <f t="shared" si="30"/>
        <v>1000000</v>
      </c>
      <c r="O126" s="32"/>
      <c r="P126" s="8"/>
      <c r="Q126" s="8"/>
      <c r="R126" s="8"/>
      <c r="S126" s="8"/>
      <c r="T126" s="8"/>
      <c r="U126" s="8"/>
      <c r="V126" s="8">
        <f t="shared" si="31"/>
        <v>0</v>
      </c>
      <c r="W126" s="9">
        <f t="shared" si="33"/>
        <v>0</v>
      </c>
      <c r="Y126" s="10" t="e">
        <f>H126-#REF!-#REF!</f>
        <v>#REF!</v>
      </c>
    </row>
    <row r="127" spans="6:25" ht="60" customHeight="1" x14ac:dyDescent="0.2">
      <c r="F127" s="108">
        <f t="shared" si="32"/>
        <v>30313</v>
      </c>
      <c r="G127" s="58" t="s">
        <v>84</v>
      </c>
      <c r="H127" s="57">
        <v>550000</v>
      </c>
      <c r="I127" s="57"/>
      <c r="J127" s="57"/>
      <c r="K127" s="57"/>
      <c r="L127" s="57"/>
      <c r="M127" s="109">
        <f>H127</f>
        <v>550000</v>
      </c>
      <c r="N127" s="101">
        <f t="shared" si="30"/>
        <v>550000</v>
      </c>
      <c r="O127" s="32"/>
      <c r="P127" s="8"/>
      <c r="Q127" s="8"/>
      <c r="R127" s="8"/>
      <c r="S127" s="8"/>
      <c r="T127" s="8"/>
      <c r="U127" s="8"/>
      <c r="V127" s="8">
        <f t="shared" si="31"/>
        <v>0</v>
      </c>
      <c r="W127" s="9">
        <f t="shared" si="33"/>
        <v>0</v>
      </c>
      <c r="Y127" s="10" t="e">
        <f>H127-#REF!-#REF!</f>
        <v>#REF!</v>
      </c>
    </row>
    <row r="128" spans="6:25" ht="60" customHeight="1" x14ac:dyDescent="0.2">
      <c r="F128" s="108">
        <f t="shared" si="32"/>
        <v>30314</v>
      </c>
      <c r="G128" s="58" t="s">
        <v>85</v>
      </c>
      <c r="H128" s="57">
        <v>100000</v>
      </c>
      <c r="I128" s="57"/>
      <c r="J128" s="57">
        <f>H128</f>
        <v>100000</v>
      </c>
      <c r="K128" s="57"/>
      <c r="L128" s="57"/>
      <c r="M128" s="109"/>
      <c r="N128" s="101">
        <f t="shared" si="30"/>
        <v>100000</v>
      </c>
      <c r="O128" s="32"/>
      <c r="P128" s="8"/>
      <c r="Q128" s="8"/>
      <c r="R128" s="8"/>
      <c r="S128" s="8"/>
      <c r="T128" s="8"/>
      <c r="U128" s="8"/>
      <c r="V128" s="8">
        <f t="shared" si="31"/>
        <v>0</v>
      </c>
      <c r="W128" s="9">
        <f t="shared" si="33"/>
        <v>0</v>
      </c>
      <c r="Y128" s="10" t="e">
        <f>H128-#REF!-#REF!</f>
        <v>#REF!</v>
      </c>
    </row>
    <row r="129" spans="6:25" ht="60" customHeight="1" x14ac:dyDescent="0.2">
      <c r="F129" s="108">
        <f t="shared" si="32"/>
        <v>30315</v>
      </c>
      <c r="G129" s="58" t="s">
        <v>86</v>
      </c>
      <c r="H129" s="57">
        <v>500000</v>
      </c>
      <c r="I129" s="57"/>
      <c r="J129" s="57"/>
      <c r="K129" s="57"/>
      <c r="L129" s="57">
        <f>H129*0.4</f>
        <v>200000</v>
      </c>
      <c r="M129" s="109">
        <f>H129-L129</f>
        <v>300000</v>
      </c>
      <c r="N129" s="101">
        <f t="shared" si="30"/>
        <v>500000</v>
      </c>
      <c r="O129" s="32"/>
      <c r="P129" s="8"/>
      <c r="Q129" s="8"/>
      <c r="R129" s="8"/>
      <c r="S129" s="8"/>
      <c r="T129" s="8"/>
      <c r="U129" s="8"/>
      <c r="V129" s="8">
        <f t="shared" si="31"/>
        <v>0</v>
      </c>
      <c r="W129" s="9">
        <f t="shared" si="33"/>
        <v>0</v>
      </c>
      <c r="Y129" s="10" t="e">
        <f>H129-#REF!-#REF!</f>
        <v>#REF!</v>
      </c>
    </row>
    <row r="130" spans="6:25" ht="60" customHeight="1" x14ac:dyDescent="0.2">
      <c r="F130" s="108">
        <f t="shared" si="32"/>
        <v>30316</v>
      </c>
      <c r="G130" s="58" t="s">
        <v>309</v>
      </c>
      <c r="H130" s="57">
        <v>250000</v>
      </c>
      <c r="I130" s="57">
        <f>H130</f>
        <v>250000</v>
      </c>
      <c r="J130" s="57"/>
      <c r="K130" s="57"/>
      <c r="L130" s="57"/>
      <c r="M130" s="109"/>
      <c r="N130" s="101">
        <f t="shared" si="30"/>
        <v>0</v>
      </c>
      <c r="O130" s="32"/>
      <c r="P130" s="8"/>
      <c r="Q130" s="8"/>
      <c r="R130" s="8"/>
      <c r="S130" s="8"/>
      <c r="T130" s="8"/>
      <c r="U130" s="8"/>
      <c r="V130" s="8">
        <f t="shared" si="31"/>
        <v>0</v>
      </c>
      <c r="W130" s="9"/>
      <c r="Y130" s="10" t="e">
        <f>H130-#REF!-#REF!</f>
        <v>#REF!</v>
      </c>
    </row>
    <row r="131" spans="6:25" ht="60" customHeight="1" x14ac:dyDescent="0.2">
      <c r="F131" s="108">
        <f t="shared" si="32"/>
        <v>30317</v>
      </c>
      <c r="G131" s="58" t="s">
        <v>510</v>
      </c>
      <c r="H131" s="57">
        <v>1800000</v>
      </c>
      <c r="I131" s="57">
        <f>H131</f>
        <v>1800000</v>
      </c>
      <c r="J131" s="57"/>
      <c r="K131" s="57"/>
      <c r="L131" s="57"/>
      <c r="M131" s="109"/>
      <c r="N131" s="101"/>
      <c r="O131" s="32"/>
      <c r="P131" s="8"/>
      <c r="Q131" s="8"/>
      <c r="R131" s="8"/>
      <c r="S131" s="8"/>
      <c r="T131" s="8"/>
      <c r="U131" s="8"/>
      <c r="V131" s="8"/>
      <c r="W131" s="9"/>
      <c r="Y131" s="10"/>
    </row>
    <row r="132" spans="6:25" ht="60" customHeight="1" x14ac:dyDescent="0.2">
      <c r="F132" s="108">
        <f t="shared" si="32"/>
        <v>30318</v>
      </c>
      <c r="G132" s="58" t="s">
        <v>346</v>
      </c>
      <c r="H132" s="57">
        <v>2500000</v>
      </c>
      <c r="I132" s="57"/>
      <c r="J132" s="57">
        <f>H132/2</f>
        <v>1250000</v>
      </c>
      <c r="K132" s="57"/>
      <c r="L132" s="57"/>
      <c r="M132" s="109">
        <f>H132/2</f>
        <v>1250000</v>
      </c>
      <c r="N132" s="101">
        <f t="shared" si="30"/>
        <v>2500000</v>
      </c>
      <c r="O132" s="32"/>
      <c r="P132" s="8"/>
      <c r="Q132" s="8"/>
      <c r="R132" s="8"/>
      <c r="S132" s="8"/>
      <c r="T132" s="8"/>
      <c r="U132" s="8"/>
      <c r="V132" s="8"/>
      <c r="W132" s="9"/>
      <c r="Y132" s="10" t="e">
        <f>H132-#REF!-#REF!</f>
        <v>#REF!</v>
      </c>
    </row>
    <row r="133" spans="6:25" ht="60" customHeight="1" x14ac:dyDescent="0.2">
      <c r="F133" s="112"/>
      <c r="G133" s="61" t="s">
        <v>87</v>
      </c>
      <c r="H133" s="62">
        <f t="shared" ref="H133:V133" si="34">SUM(H115:H132)</f>
        <v>17450000</v>
      </c>
      <c r="I133" s="62">
        <f t="shared" si="34"/>
        <v>3650000</v>
      </c>
      <c r="J133" s="62">
        <f t="shared" si="34"/>
        <v>1350000</v>
      </c>
      <c r="K133" s="62">
        <f t="shared" si="34"/>
        <v>0</v>
      </c>
      <c r="L133" s="62">
        <f t="shared" si="34"/>
        <v>4420000</v>
      </c>
      <c r="M133" s="94">
        <f t="shared" si="34"/>
        <v>8030000</v>
      </c>
      <c r="N133" s="102">
        <f t="shared" si="34"/>
        <v>13800000</v>
      </c>
      <c r="O133" s="34">
        <f t="shared" si="34"/>
        <v>0</v>
      </c>
      <c r="P133" s="9">
        <f t="shared" si="34"/>
        <v>0</v>
      </c>
      <c r="Q133" s="9">
        <f t="shared" si="34"/>
        <v>0</v>
      </c>
      <c r="R133" s="9">
        <f t="shared" si="34"/>
        <v>0</v>
      </c>
      <c r="S133" s="9">
        <f t="shared" si="34"/>
        <v>0</v>
      </c>
      <c r="T133" s="9">
        <f t="shared" si="34"/>
        <v>0</v>
      </c>
      <c r="U133" s="9">
        <f t="shared" si="34"/>
        <v>0</v>
      </c>
      <c r="V133" s="9">
        <f t="shared" si="34"/>
        <v>0</v>
      </c>
      <c r="W133" s="9">
        <f t="shared" si="33"/>
        <v>0</v>
      </c>
      <c r="Y133" s="10" t="e">
        <f>H133-#REF!-#REF!</f>
        <v>#REF!</v>
      </c>
    </row>
    <row r="134" spans="6:25" ht="60" customHeight="1" x14ac:dyDescent="0.2">
      <c r="F134" s="108">
        <v>30400</v>
      </c>
      <c r="G134" s="56" t="s">
        <v>88</v>
      </c>
      <c r="H134" s="57"/>
      <c r="I134" s="57"/>
      <c r="J134" s="57"/>
      <c r="K134" s="57"/>
      <c r="L134" s="57"/>
      <c r="M134" s="109"/>
      <c r="N134" s="100"/>
      <c r="O134" s="32"/>
      <c r="P134" s="8"/>
      <c r="Q134" s="8"/>
      <c r="R134" s="8"/>
      <c r="S134" s="8"/>
      <c r="T134" s="8"/>
      <c r="U134" s="8"/>
      <c r="V134" s="8"/>
      <c r="W134" s="9">
        <f t="shared" si="33"/>
        <v>0</v>
      </c>
      <c r="Y134" s="10" t="e">
        <f>H134-#REF!-#REF!</f>
        <v>#REF!</v>
      </c>
    </row>
    <row r="135" spans="6:25" ht="60" customHeight="1" x14ac:dyDescent="0.2">
      <c r="F135" s="108">
        <f>F134+1</f>
        <v>30401</v>
      </c>
      <c r="G135" s="58" t="s">
        <v>318</v>
      </c>
      <c r="H135" s="57">
        <v>800000</v>
      </c>
      <c r="I135" s="57"/>
      <c r="J135" s="57"/>
      <c r="K135" s="57"/>
      <c r="L135" s="57">
        <f>H135</f>
        <v>800000</v>
      </c>
      <c r="M135" s="109"/>
      <c r="N135" s="101">
        <f t="shared" ref="N135:N141" si="35">SUM(J135:M135)</f>
        <v>800000</v>
      </c>
      <c r="O135" s="32"/>
      <c r="P135" s="8"/>
      <c r="Q135" s="8"/>
      <c r="R135" s="8"/>
      <c r="S135" s="8"/>
      <c r="T135" s="8"/>
      <c r="U135" s="8"/>
      <c r="V135" s="8">
        <f t="shared" ref="V135:V140" si="36">U135+T135+S135+R135</f>
        <v>0</v>
      </c>
      <c r="W135" s="9">
        <f t="shared" si="33"/>
        <v>0</v>
      </c>
      <c r="Y135" s="10" t="e">
        <f>H135-#REF!-#REF!</f>
        <v>#REF!</v>
      </c>
    </row>
    <row r="136" spans="6:25" ht="60" customHeight="1" x14ac:dyDescent="0.2">
      <c r="F136" s="108">
        <f t="shared" ref="F136:F141" si="37">F135+1</f>
        <v>30402</v>
      </c>
      <c r="G136" s="58" t="s">
        <v>89</v>
      </c>
      <c r="H136" s="57">
        <v>200000</v>
      </c>
      <c r="I136" s="57"/>
      <c r="J136" s="57"/>
      <c r="K136" s="57"/>
      <c r="L136" s="57">
        <f>H136</f>
        <v>200000</v>
      </c>
      <c r="M136" s="109"/>
      <c r="N136" s="101">
        <f t="shared" si="35"/>
        <v>200000</v>
      </c>
      <c r="O136" s="32"/>
      <c r="P136" s="8"/>
      <c r="Q136" s="8"/>
      <c r="R136" s="8"/>
      <c r="S136" s="8"/>
      <c r="T136" s="8"/>
      <c r="U136" s="8"/>
      <c r="V136" s="8">
        <f t="shared" si="36"/>
        <v>0</v>
      </c>
      <c r="W136" s="9">
        <f t="shared" si="33"/>
        <v>0</v>
      </c>
      <c r="Y136" s="10" t="e">
        <f>H136-#REF!-#REF!</f>
        <v>#REF!</v>
      </c>
    </row>
    <row r="137" spans="6:25" ht="60" customHeight="1" x14ac:dyDescent="0.2">
      <c r="F137" s="108">
        <f t="shared" si="37"/>
        <v>30403</v>
      </c>
      <c r="G137" s="58" t="s">
        <v>90</v>
      </c>
      <c r="H137" s="57">
        <v>200000</v>
      </c>
      <c r="I137" s="57">
        <f>H137</f>
        <v>200000</v>
      </c>
      <c r="J137" s="57"/>
      <c r="K137" s="57"/>
      <c r="L137" s="57"/>
      <c r="M137" s="109"/>
      <c r="N137" s="101">
        <f t="shared" si="35"/>
        <v>0</v>
      </c>
      <c r="O137" s="35"/>
      <c r="P137" s="8"/>
      <c r="Q137" s="11"/>
      <c r="R137" s="11"/>
      <c r="S137" s="11"/>
      <c r="T137" s="11"/>
      <c r="U137" s="11"/>
      <c r="V137" s="8">
        <f t="shared" si="36"/>
        <v>0</v>
      </c>
      <c r="W137" s="9">
        <f t="shared" si="33"/>
        <v>0</v>
      </c>
      <c r="Y137" s="10" t="e">
        <f>H137-#REF!-#REF!</f>
        <v>#REF!</v>
      </c>
    </row>
    <row r="138" spans="6:25" ht="60" customHeight="1" x14ac:dyDescent="0.2">
      <c r="F138" s="108">
        <f t="shared" si="37"/>
        <v>30404</v>
      </c>
      <c r="G138" s="58" t="s">
        <v>91</v>
      </c>
      <c r="H138" s="57">
        <v>600000</v>
      </c>
      <c r="I138" s="57"/>
      <c r="J138" s="57"/>
      <c r="K138" s="57"/>
      <c r="L138" s="57">
        <f>H138</f>
        <v>600000</v>
      </c>
      <c r="M138" s="109"/>
      <c r="N138" s="101">
        <f t="shared" si="35"/>
        <v>600000</v>
      </c>
      <c r="O138" s="32"/>
      <c r="P138" s="8"/>
      <c r="Q138" s="8"/>
      <c r="R138" s="8"/>
      <c r="S138" s="8"/>
      <c r="T138" s="8"/>
      <c r="U138" s="8"/>
      <c r="V138" s="8">
        <f t="shared" si="36"/>
        <v>0</v>
      </c>
      <c r="W138" s="9">
        <f t="shared" si="33"/>
        <v>0</v>
      </c>
      <c r="Y138" s="10" t="e">
        <f>H138-#REF!-#REF!</f>
        <v>#REF!</v>
      </c>
    </row>
    <row r="139" spans="6:25" ht="60" customHeight="1" x14ac:dyDescent="0.2">
      <c r="F139" s="108">
        <f t="shared" si="37"/>
        <v>30405</v>
      </c>
      <c r="G139" s="58" t="s">
        <v>92</v>
      </c>
      <c r="H139" s="57">
        <v>700000</v>
      </c>
      <c r="I139" s="57">
        <v>234000</v>
      </c>
      <c r="J139" s="57"/>
      <c r="K139" s="57"/>
      <c r="L139" s="57">
        <f>H139-I139</f>
        <v>466000</v>
      </c>
      <c r="M139" s="109"/>
      <c r="N139" s="101">
        <f t="shared" si="35"/>
        <v>466000</v>
      </c>
      <c r="O139" s="32"/>
      <c r="P139" s="8"/>
      <c r="Q139" s="8"/>
      <c r="R139" s="8"/>
      <c r="S139" s="8"/>
      <c r="T139" s="8"/>
      <c r="U139" s="8"/>
      <c r="V139" s="8">
        <f t="shared" si="36"/>
        <v>0</v>
      </c>
      <c r="W139" s="9">
        <f t="shared" si="33"/>
        <v>0</v>
      </c>
      <c r="Y139" s="10" t="e">
        <f>H139-#REF!-#REF!</f>
        <v>#REF!</v>
      </c>
    </row>
    <row r="140" spans="6:25" ht="60" customHeight="1" x14ac:dyDescent="0.2">
      <c r="F140" s="108">
        <f t="shared" si="37"/>
        <v>30406</v>
      </c>
      <c r="G140" s="58" t="s">
        <v>296</v>
      </c>
      <c r="H140" s="57">
        <v>250000</v>
      </c>
      <c r="I140" s="57"/>
      <c r="J140" s="57"/>
      <c r="K140" s="57"/>
      <c r="L140" s="57">
        <f>H140</f>
        <v>250000</v>
      </c>
      <c r="M140" s="109"/>
      <c r="N140" s="101">
        <f t="shared" si="35"/>
        <v>250000</v>
      </c>
      <c r="O140" s="32"/>
      <c r="P140" s="8"/>
      <c r="Q140" s="8"/>
      <c r="R140" s="8"/>
      <c r="S140" s="8"/>
      <c r="T140" s="8"/>
      <c r="U140" s="8"/>
      <c r="V140" s="8">
        <f t="shared" si="36"/>
        <v>0</v>
      </c>
      <c r="W140" s="9">
        <f t="shared" si="33"/>
        <v>0</v>
      </c>
      <c r="Y140" s="10" t="e">
        <f>H140-#REF!-#REF!</f>
        <v>#REF!</v>
      </c>
    </row>
    <row r="141" spans="6:25" ht="60" customHeight="1" x14ac:dyDescent="0.2">
      <c r="F141" s="108">
        <f t="shared" si="37"/>
        <v>30407</v>
      </c>
      <c r="G141" s="58" t="s">
        <v>476</v>
      </c>
      <c r="H141" s="57">
        <v>180000</v>
      </c>
      <c r="I141" s="57"/>
      <c r="J141" s="57"/>
      <c r="K141" s="57"/>
      <c r="L141" s="57">
        <f>H141</f>
        <v>180000</v>
      </c>
      <c r="M141" s="109"/>
      <c r="N141" s="101">
        <f t="shared" si="35"/>
        <v>180000</v>
      </c>
      <c r="O141" s="32"/>
      <c r="P141" s="8"/>
      <c r="Q141" s="8"/>
      <c r="R141" s="8"/>
      <c r="S141" s="8"/>
      <c r="T141" s="8"/>
      <c r="U141" s="8"/>
      <c r="V141" s="8"/>
      <c r="W141" s="9"/>
      <c r="Y141" s="10" t="e">
        <f>H141-#REF!-#REF!</f>
        <v>#REF!</v>
      </c>
    </row>
    <row r="142" spans="6:25" ht="60" customHeight="1" x14ac:dyDescent="0.2">
      <c r="F142" s="112"/>
      <c r="G142" s="61" t="s">
        <v>93</v>
      </c>
      <c r="H142" s="62">
        <f t="shared" ref="H142:V142" si="38">SUM(H135:H141)</f>
        <v>2930000</v>
      </c>
      <c r="I142" s="62">
        <f t="shared" si="38"/>
        <v>434000</v>
      </c>
      <c r="J142" s="62">
        <f t="shared" si="38"/>
        <v>0</v>
      </c>
      <c r="K142" s="62">
        <f t="shared" si="38"/>
        <v>0</v>
      </c>
      <c r="L142" s="62">
        <f t="shared" si="38"/>
        <v>2496000</v>
      </c>
      <c r="M142" s="94">
        <f t="shared" si="38"/>
        <v>0</v>
      </c>
      <c r="N142" s="102">
        <f t="shared" si="38"/>
        <v>2496000</v>
      </c>
      <c r="O142" s="34">
        <f t="shared" si="38"/>
        <v>0</v>
      </c>
      <c r="P142" s="9">
        <f t="shared" si="38"/>
        <v>0</v>
      </c>
      <c r="Q142" s="9">
        <f t="shared" si="38"/>
        <v>0</v>
      </c>
      <c r="R142" s="9">
        <f t="shared" si="38"/>
        <v>0</v>
      </c>
      <c r="S142" s="9">
        <f t="shared" si="38"/>
        <v>0</v>
      </c>
      <c r="T142" s="9">
        <f t="shared" si="38"/>
        <v>0</v>
      </c>
      <c r="U142" s="9">
        <f t="shared" si="38"/>
        <v>0</v>
      </c>
      <c r="V142" s="9">
        <f t="shared" si="38"/>
        <v>0</v>
      </c>
      <c r="W142" s="9">
        <f t="shared" si="33"/>
        <v>0</v>
      </c>
      <c r="Y142" s="10" t="e">
        <f>H142-#REF!-#REF!</f>
        <v>#REF!</v>
      </c>
    </row>
    <row r="143" spans="6:25" ht="60" customHeight="1" x14ac:dyDescent="0.2">
      <c r="F143" s="108">
        <v>30500</v>
      </c>
      <c r="G143" s="56" t="s">
        <v>94</v>
      </c>
      <c r="H143" s="57"/>
      <c r="I143" s="57"/>
      <c r="J143" s="57"/>
      <c r="K143" s="57"/>
      <c r="L143" s="57"/>
      <c r="M143" s="109"/>
      <c r="N143" s="100"/>
      <c r="O143" s="32"/>
      <c r="P143" s="8"/>
      <c r="Q143" s="8"/>
      <c r="R143" s="8"/>
      <c r="S143" s="8"/>
      <c r="T143" s="8"/>
      <c r="U143" s="8"/>
      <c r="V143" s="8"/>
      <c r="W143" s="9">
        <f t="shared" si="33"/>
        <v>0</v>
      </c>
      <c r="Y143" s="10" t="e">
        <f>H143-#REF!-#REF!</f>
        <v>#REF!</v>
      </c>
    </row>
    <row r="144" spans="6:25" ht="60" customHeight="1" x14ac:dyDescent="0.2">
      <c r="F144" s="108">
        <f>+F143+1</f>
        <v>30501</v>
      </c>
      <c r="G144" s="58" t="s">
        <v>94</v>
      </c>
      <c r="H144" s="57">
        <v>300000</v>
      </c>
      <c r="I144" s="57">
        <f>H144/2</f>
        <v>150000</v>
      </c>
      <c r="J144" s="57"/>
      <c r="K144" s="57"/>
      <c r="L144" s="57">
        <f>H144-I144</f>
        <v>150000</v>
      </c>
      <c r="M144" s="109"/>
      <c r="N144" s="101">
        <f>SUM(J144:M144)</f>
        <v>150000</v>
      </c>
      <c r="O144" s="32"/>
      <c r="P144" s="8"/>
      <c r="Q144" s="8"/>
      <c r="R144" s="8"/>
      <c r="S144" s="8"/>
      <c r="T144" s="8"/>
      <c r="U144" s="8"/>
      <c r="V144" s="8">
        <f>U144+T144+S144+R144</f>
        <v>0</v>
      </c>
      <c r="W144" s="9">
        <f t="shared" si="33"/>
        <v>0</v>
      </c>
      <c r="Y144" s="10" t="e">
        <f>H144-#REF!-#REF!</f>
        <v>#REF!</v>
      </c>
    </row>
    <row r="145" spans="6:27" ht="60" customHeight="1" x14ac:dyDescent="0.2">
      <c r="F145" s="112"/>
      <c r="G145" s="61" t="s">
        <v>95</v>
      </c>
      <c r="H145" s="62">
        <f t="shared" ref="H145:V145" si="39">SUM(H144)</f>
        <v>300000</v>
      </c>
      <c r="I145" s="62">
        <f t="shared" si="39"/>
        <v>150000</v>
      </c>
      <c r="J145" s="62">
        <f t="shared" si="39"/>
        <v>0</v>
      </c>
      <c r="K145" s="62">
        <f t="shared" si="39"/>
        <v>0</v>
      </c>
      <c r="L145" s="62">
        <f t="shared" si="39"/>
        <v>150000</v>
      </c>
      <c r="M145" s="94">
        <f t="shared" si="39"/>
        <v>0</v>
      </c>
      <c r="N145" s="102">
        <f t="shared" si="39"/>
        <v>150000</v>
      </c>
      <c r="O145" s="34">
        <f t="shared" si="39"/>
        <v>0</v>
      </c>
      <c r="P145" s="9">
        <f t="shared" si="39"/>
        <v>0</v>
      </c>
      <c r="Q145" s="9">
        <f t="shared" si="39"/>
        <v>0</v>
      </c>
      <c r="R145" s="9">
        <f t="shared" si="39"/>
        <v>0</v>
      </c>
      <c r="S145" s="9">
        <f t="shared" si="39"/>
        <v>0</v>
      </c>
      <c r="T145" s="9">
        <f t="shared" si="39"/>
        <v>0</v>
      </c>
      <c r="U145" s="9">
        <f t="shared" si="39"/>
        <v>0</v>
      </c>
      <c r="V145" s="9">
        <f t="shared" si="39"/>
        <v>0</v>
      </c>
      <c r="W145" s="9">
        <f t="shared" si="33"/>
        <v>0</v>
      </c>
      <c r="Y145" s="10" t="e">
        <f>H145-#REF!-#REF!</f>
        <v>#REF!</v>
      </c>
    </row>
    <row r="146" spans="6:27" ht="60" customHeight="1" x14ac:dyDescent="0.2">
      <c r="F146" s="108">
        <v>30600</v>
      </c>
      <c r="G146" s="56" t="s">
        <v>96</v>
      </c>
      <c r="H146" s="57"/>
      <c r="I146" s="57"/>
      <c r="J146" s="57"/>
      <c r="K146" s="57"/>
      <c r="L146" s="57"/>
      <c r="M146" s="109"/>
      <c r="N146" s="100"/>
      <c r="O146" s="32"/>
      <c r="P146" s="8"/>
      <c r="Q146" s="8"/>
      <c r="R146" s="8"/>
      <c r="S146" s="8"/>
      <c r="T146" s="8"/>
      <c r="U146" s="8"/>
      <c r="V146" s="8"/>
      <c r="W146" s="9">
        <f t="shared" si="33"/>
        <v>0</v>
      </c>
      <c r="Y146" s="10" t="e">
        <f>H146-#REF!-#REF!</f>
        <v>#REF!</v>
      </c>
    </row>
    <row r="147" spans="6:27" ht="60" customHeight="1" x14ac:dyDescent="0.2">
      <c r="F147" s="108">
        <f>+F146+1</f>
        <v>30601</v>
      </c>
      <c r="G147" s="58" t="s">
        <v>97</v>
      </c>
      <c r="H147" s="57">
        <v>100000</v>
      </c>
      <c r="I147" s="57">
        <f>H147</f>
        <v>100000</v>
      </c>
      <c r="J147" s="57"/>
      <c r="K147" s="57"/>
      <c r="L147" s="57"/>
      <c r="M147" s="109"/>
      <c r="N147" s="101">
        <f>SUM(J147:M147)</f>
        <v>0</v>
      </c>
      <c r="O147" s="32"/>
      <c r="P147" s="8"/>
      <c r="Q147" s="8"/>
      <c r="R147" s="8"/>
      <c r="S147" s="8"/>
      <c r="T147" s="8"/>
      <c r="U147" s="8"/>
      <c r="V147" s="8">
        <f>U147+T147+S147+R147</f>
        <v>0</v>
      </c>
      <c r="W147" s="9">
        <f t="shared" si="33"/>
        <v>0</v>
      </c>
      <c r="Y147" s="10" t="e">
        <f>H147-#REF!-#REF!</f>
        <v>#REF!</v>
      </c>
    </row>
    <row r="148" spans="6:27" ht="60" customHeight="1" x14ac:dyDescent="0.2">
      <c r="F148" s="108">
        <f>+F147+1</f>
        <v>30602</v>
      </c>
      <c r="G148" s="58" t="s">
        <v>98</v>
      </c>
      <c r="H148" s="57">
        <v>300000</v>
      </c>
      <c r="I148" s="57">
        <f>H148/2</f>
        <v>150000</v>
      </c>
      <c r="J148" s="57"/>
      <c r="K148" s="57"/>
      <c r="L148" s="57">
        <f>H148/2</f>
        <v>150000</v>
      </c>
      <c r="M148" s="109"/>
      <c r="N148" s="101">
        <f>SUM(J148:M148)</f>
        <v>150000</v>
      </c>
      <c r="O148" s="32"/>
      <c r="P148" s="8"/>
      <c r="Q148" s="8"/>
      <c r="R148" s="8"/>
      <c r="S148" s="8"/>
      <c r="T148" s="8"/>
      <c r="U148" s="8"/>
      <c r="V148" s="8">
        <f>U148+T148+S148+R148</f>
        <v>0</v>
      </c>
      <c r="W148" s="9">
        <f t="shared" si="33"/>
        <v>0</v>
      </c>
      <c r="Y148" s="10" t="e">
        <f>H148-#REF!-#REF!</f>
        <v>#REF!</v>
      </c>
    </row>
    <row r="149" spans="6:27" ht="60" customHeight="1" x14ac:dyDescent="0.2">
      <c r="F149" s="108">
        <f>+F148+1</f>
        <v>30603</v>
      </c>
      <c r="G149" s="58" t="s">
        <v>99</v>
      </c>
      <c r="H149" s="57">
        <v>170000</v>
      </c>
      <c r="I149" s="57"/>
      <c r="J149" s="57"/>
      <c r="K149" s="57"/>
      <c r="L149" s="57">
        <f>H149</f>
        <v>170000</v>
      </c>
      <c r="M149" s="109"/>
      <c r="N149" s="101">
        <f>SUM(J149:M149)</f>
        <v>170000</v>
      </c>
      <c r="O149" s="32"/>
      <c r="P149" s="8"/>
      <c r="Q149" s="8"/>
      <c r="R149" s="8"/>
      <c r="S149" s="8"/>
      <c r="T149" s="8"/>
      <c r="U149" s="8"/>
      <c r="V149" s="8">
        <f>U149+T149+S149+R149</f>
        <v>0</v>
      </c>
      <c r="W149" s="9">
        <f t="shared" si="33"/>
        <v>0</v>
      </c>
      <c r="Y149" s="10" t="e">
        <f>H149-#REF!-#REF!</f>
        <v>#REF!</v>
      </c>
    </row>
    <row r="150" spans="6:27" ht="60" customHeight="1" x14ac:dyDescent="0.2">
      <c r="F150" s="112"/>
      <c r="G150" s="61" t="s">
        <v>100</v>
      </c>
      <c r="H150" s="62">
        <f t="shared" ref="H150:V150" si="40">SUM(H147:H149)</f>
        <v>570000</v>
      </c>
      <c r="I150" s="62">
        <f t="shared" si="40"/>
        <v>250000</v>
      </c>
      <c r="J150" s="62">
        <f t="shared" si="40"/>
        <v>0</v>
      </c>
      <c r="K150" s="62">
        <f t="shared" si="40"/>
        <v>0</v>
      </c>
      <c r="L150" s="62">
        <f t="shared" si="40"/>
        <v>320000</v>
      </c>
      <c r="M150" s="94">
        <f t="shared" si="40"/>
        <v>0</v>
      </c>
      <c r="N150" s="102">
        <f t="shared" si="40"/>
        <v>320000</v>
      </c>
      <c r="O150" s="34">
        <f t="shared" si="40"/>
        <v>0</v>
      </c>
      <c r="P150" s="9">
        <f t="shared" si="40"/>
        <v>0</v>
      </c>
      <c r="Q150" s="9">
        <f t="shared" si="40"/>
        <v>0</v>
      </c>
      <c r="R150" s="9">
        <f t="shared" si="40"/>
        <v>0</v>
      </c>
      <c r="S150" s="9">
        <f t="shared" si="40"/>
        <v>0</v>
      </c>
      <c r="T150" s="9">
        <f t="shared" si="40"/>
        <v>0</v>
      </c>
      <c r="U150" s="9">
        <f t="shared" si="40"/>
        <v>0</v>
      </c>
      <c r="V150" s="9">
        <f t="shared" si="40"/>
        <v>0</v>
      </c>
      <c r="W150" s="9">
        <f>P150-Q150-V150</f>
        <v>0</v>
      </c>
      <c r="Y150" s="10" t="e">
        <f>H150-#REF!-#REF!</f>
        <v>#REF!</v>
      </c>
    </row>
    <row r="151" spans="6:27" ht="60" customHeight="1" x14ac:dyDescent="0.2">
      <c r="F151" s="108">
        <v>30700</v>
      </c>
      <c r="G151" s="56" t="s">
        <v>101</v>
      </c>
      <c r="H151" s="57"/>
      <c r="I151" s="57"/>
      <c r="J151" s="57"/>
      <c r="K151" s="57"/>
      <c r="L151" s="57"/>
      <c r="M151" s="109"/>
      <c r="N151" s="100"/>
      <c r="O151" s="32"/>
      <c r="P151" s="8"/>
      <c r="Q151" s="8"/>
      <c r="R151" s="8"/>
      <c r="S151" s="8"/>
      <c r="T151" s="8"/>
      <c r="U151" s="8"/>
      <c r="V151" s="8"/>
      <c r="W151" s="9">
        <f>P151-Q151-V151</f>
        <v>0</v>
      </c>
      <c r="Y151" s="10" t="e">
        <f>H151-#REF!-#REF!</f>
        <v>#REF!</v>
      </c>
    </row>
    <row r="152" spans="6:27" ht="60" customHeight="1" x14ac:dyDescent="0.2">
      <c r="F152" s="108">
        <f>F151+1</f>
        <v>30701</v>
      </c>
      <c r="G152" s="58" t="s">
        <v>102</v>
      </c>
      <c r="H152" s="57">
        <v>3000000</v>
      </c>
      <c r="I152" s="57">
        <f>H152</f>
        <v>3000000</v>
      </c>
      <c r="J152" s="57"/>
      <c r="K152" s="57"/>
      <c r="L152" s="57"/>
      <c r="M152" s="109"/>
      <c r="N152" s="101">
        <f>SUM(J152:M152)</f>
        <v>0</v>
      </c>
      <c r="O152" s="32"/>
      <c r="P152" s="8"/>
      <c r="Q152" s="8"/>
      <c r="R152" s="8"/>
      <c r="S152" s="8"/>
      <c r="T152" s="8"/>
      <c r="U152" s="8"/>
      <c r="V152" s="8">
        <f>U152+T152+S152+R152</f>
        <v>0</v>
      </c>
      <c r="W152" s="9">
        <f>P152-Q152-V152</f>
        <v>0</v>
      </c>
      <c r="Y152" s="10" t="e">
        <f>H152-#REF!-#REF!</f>
        <v>#REF!</v>
      </c>
    </row>
    <row r="153" spans="6:27" ht="60" customHeight="1" x14ac:dyDescent="0.2">
      <c r="F153" s="108">
        <f>F152+1</f>
        <v>30702</v>
      </c>
      <c r="G153" s="58" t="s">
        <v>103</v>
      </c>
      <c r="H153" s="57">
        <v>670000</v>
      </c>
      <c r="I153" s="57"/>
      <c r="J153" s="57"/>
      <c r="K153" s="57"/>
      <c r="L153" s="57">
        <f>H153</f>
        <v>670000</v>
      </c>
      <c r="M153" s="109"/>
      <c r="N153" s="101">
        <f>SUM(J153:M153)</f>
        <v>670000</v>
      </c>
      <c r="O153" s="32"/>
      <c r="P153" s="8"/>
      <c r="Q153" s="8"/>
      <c r="R153" s="8"/>
      <c r="S153" s="8"/>
      <c r="T153" s="8"/>
      <c r="U153" s="8"/>
      <c r="V153" s="8">
        <f>U153+T153+S153+R153</f>
        <v>0</v>
      </c>
      <c r="W153" s="9">
        <f>P153-Q153-V153</f>
        <v>0</v>
      </c>
      <c r="Y153" s="10" t="e">
        <f>H153-#REF!-#REF!</f>
        <v>#REF!</v>
      </c>
    </row>
    <row r="154" spans="6:27" ht="60" customHeight="1" x14ac:dyDescent="0.2">
      <c r="F154" s="108">
        <f>F153+1</f>
        <v>30703</v>
      </c>
      <c r="G154" s="58" t="s">
        <v>104</v>
      </c>
      <c r="H154" s="57">
        <v>110000</v>
      </c>
      <c r="I154" s="57">
        <v>27000</v>
      </c>
      <c r="J154" s="57"/>
      <c r="K154" s="57"/>
      <c r="L154" s="57">
        <f>H154-I154</f>
        <v>83000</v>
      </c>
      <c r="M154" s="109"/>
      <c r="N154" s="101">
        <f>SUM(J154:M154)</f>
        <v>83000</v>
      </c>
      <c r="O154" s="32"/>
      <c r="P154" s="8"/>
      <c r="Q154" s="8"/>
      <c r="R154" s="8"/>
      <c r="S154" s="8"/>
      <c r="T154" s="8"/>
      <c r="U154" s="8"/>
      <c r="V154" s="8">
        <f>U154+T154+S154+R154</f>
        <v>0</v>
      </c>
      <c r="W154" s="9">
        <f>P154-Q154-V154</f>
        <v>0</v>
      </c>
      <c r="Y154" s="10" t="e">
        <f>H154-#REF!-#REF!</f>
        <v>#REF!</v>
      </c>
    </row>
    <row r="155" spans="6:27" ht="60" customHeight="1" x14ac:dyDescent="0.2">
      <c r="F155" s="108">
        <f>F154+1</f>
        <v>30704</v>
      </c>
      <c r="G155" s="58" t="s">
        <v>371</v>
      </c>
      <c r="H155" s="57">
        <v>450000</v>
      </c>
      <c r="I155" s="57"/>
      <c r="J155" s="57"/>
      <c r="K155" s="57"/>
      <c r="L155" s="57">
        <f>H155</f>
        <v>450000</v>
      </c>
      <c r="M155" s="109"/>
      <c r="N155" s="101">
        <f>SUM(J155:M155)</f>
        <v>450000</v>
      </c>
      <c r="O155" s="32"/>
      <c r="P155" s="8"/>
      <c r="Q155" s="8"/>
      <c r="R155" s="8"/>
      <c r="S155" s="8"/>
      <c r="T155" s="8"/>
      <c r="U155" s="8"/>
      <c r="V155" s="8"/>
      <c r="W155" s="9"/>
      <c r="Y155" s="10" t="e">
        <f>H155-#REF!-#REF!</f>
        <v>#REF!</v>
      </c>
    </row>
    <row r="156" spans="6:27" ht="60" customHeight="1" x14ac:dyDescent="0.2">
      <c r="F156" s="108">
        <f>F155+1</f>
        <v>30705</v>
      </c>
      <c r="G156" s="58" t="s">
        <v>105</v>
      </c>
      <c r="H156" s="57">
        <v>50000</v>
      </c>
      <c r="I156" s="57"/>
      <c r="J156" s="57"/>
      <c r="K156" s="57"/>
      <c r="L156" s="57">
        <f>H156</f>
        <v>50000</v>
      </c>
      <c r="M156" s="109"/>
      <c r="N156" s="101">
        <f>SUM(J156:M156)</f>
        <v>50000</v>
      </c>
      <c r="O156" s="32"/>
      <c r="P156" s="8"/>
      <c r="Q156" s="8"/>
      <c r="R156" s="8"/>
      <c r="S156" s="8"/>
      <c r="T156" s="8"/>
      <c r="U156" s="8"/>
      <c r="V156" s="8">
        <f>U156+T156+S156+R156</f>
        <v>0</v>
      </c>
      <c r="W156" s="9">
        <f>P156-Q156-V156</f>
        <v>0</v>
      </c>
      <c r="Y156" s="10" t="e">
        <f>H156-#REF!-#REF!</f>
        <v>#REF!</v>
      </c>
    </row>
    <row r="157" spans="6:27" ht="60" customHeight="1" x14ac:dyDescent="0.2">
      <c r="F157" s="112"/>
      <c r="G157" s="61" t="s">
        <v>106</v>
      </c>
      <c r="H157" s="62">
        <f t="shared" ref="H157:V157" si="41">SUM(H152:H156)</f>
        <v>4280000</v>
      </c>
      <c r="I157" s="62">
        <f t="shared" si="41"/>
        <v>3027000</v>
      </c>
      <c r="J157" s="62">
        <f t="shared" si="41"/>
        <v>0</v>
      </c>
      <c r="K157" s="62">
        <f t="shared" si="41"/>
        <v>0</v>
      </c>
      <c r="L157" s="62">
        <f t="shared" si="41"/>
        <v>1253000</v>
      </c>
      <c r="M157" s="94">
        <f t="shared" si="41"/>
        <v>0</v>
      </c>
      <c r="N157" s="102">
        <f t="shared" si="41"/>
        <v>1253000</v>
      </c>
      <c r="O157" s="34">
        <f t="shared" si="41"/>
        <v>0</v>
      </c>
      <c r="P157" s="9">
        <f t="shared" si="41"/>
        <v>0</v>
      </c>
      <c r="Q157" s="9">
        <f t="shared" si="41"/>
        <v>0</v>
      </c>
      <c r="R157" s="9">
        <f t="shared" si="41"/>
        <v>0</v>
      </c>
      <c r="S157" s="9">
        <f t="shared" si="41"/>
        <v>0</v>
      </c>
      <c r="T157" s="9">
        <f t="shared" si="41"/>
        <v>0</v>
      </c>
      <c r="U157" s="9">
        <f t="shared" si="41"/>
        <v>0</v>
      </c>
      <c r="V157" s="9">
        <f t="shared" si="41"/>
        <v>0</v>
      </c>
      <c r="W157" s="9">
        <f>P157-Q157-V157</f>
        <v>0</v>
      </c>
      <c r="Y157" s="10" t="e">
        <f>H157-#REF!-#REF!</f>
        <v>#REF!</v>
      </c>
    </row>
    <row r="158" spans="6:27" ht="60" customHeight="1" x14ac:dyDescent="0.2">
      <c r="F158" s="112"/>
      <c r="G158" s="61" t="s">
        <v>107</v>
      </c>
      <c r="H158" s="62">
        <f t="shared" ref="H158:V158" si="42">H157+H150+H145+H142+H133+H113+H97</f>
        <v>45450000</v>
      </c>
      <c r="I158" s="62">
        <f t="shared" si="42"/>
        <v>8311000</v>
      </c>
      <c r="J158" s="62">
        <f t="shared" si="42"/>
        <v>1350000</v>
      </c>
      <c r="K158" s="62">
        <f t="shared" si="42"/>
        <v>0</v>
      </c>
      <c r="L158" s="62">
        <f t="shared" si="42"/>
        <v>11609000</v>
      </c>
      <c r="M158" s="94">
        <f t="shared" si="42"/>
        <v>24180000</v>
      </c>
      <c r="N158" s="102">
        <f t="shared" si="42"/>
        <v>37139000</v>
      </c>
      <c r="O158" s="34">
        <f t="shared" si="42"/>
        <v>0</v>
      </c>
      <c r="P158" s="9">
        <f t="shared" si="42"/>
        <v>0</v>
      </c>
      <c r="Q158" s="9">
        <f t="shared" si="42"/>
        <v>0</v>
      </c>
      <c r="R158" s="9">
        <f t="shared" si="42"/>
        <v>0</v>
      </c>
      <c r="S158" s="9">
        <f t="shared" si="42"/>
        <v>0</v>
      </c>
      <c r="T158" s="9">
        <f t="shared" si="42"/>
        <v>0</v>
      </c>
      <c r="U158" s="9">
        <f t="shared" si="42"/>
        <v>0</v>
      </c>
      <c r="V158" s="9">
        <f t="shared" si="42"/>
        <v>0</v>
      </c>
      <c r="W158" s="9">
        <f>P158-Q158-V158</f>
        <v>0</v>
      </c>
      <c r="Y158" s="10" t="e">
        <f>H158-#REF!-#REF!</f>
        <v>#REF!</v>
      </c>
      <c r="AA158" s="41"/>
    </row>
    <row r="159" spans="6:27" ht="60" customHeight="1" x14ac:dyDescent="0.2">
      <c r="F159" s="108">
        <v>30800</v>
      </c>
      <c r="G159" s="56" t="s">
        <v>108</v>
      </c>
      <c r="H159" s="57"/>
      <c r="I159" s="57"/>
      <c r="J159" s="57"/>
      <c r="K159" s="57"/>
      <c r="L159" s="57"/>
      <c r="M159" s="109"/>
      <c r="N159" s="100"/>
      <c r="O159" s="32"/>
      <c r="P159" s="8"/>
      <c r="Q159" s="8"/>
      <c r="R159" s="8"/>
      <c r="S159" s="8"/>
      <c r="T159" s="8"/>
      <c r="U159" s="8"/>
      <c r="V159" s="8"/>
      <c r="W159" s="9">
        <f>P159-Q159-V159</f>
        <v>0</v>
      </c>
      <c r="Y159" s="10" t="e">
        <f>H159-#REF!-#REF!</f>
        <v>#REF!</v>
      </c>
    </row>
    <row r="160" spans="6:27" ht="60" customHeight="1" x14ac:dyDescent="0.2">
      <c r="F160" s="108">
        <f>F159+1</f>
        <v>30801</v>
      </c>
      <c r="G160" s="58" t="s">
        <v>311</v>
      </c>
      <c r="H160" s="57">
        <v>500000</v>
      </c>
      <c r="I160" s="57"/>
      <c r="J160" s="57"/>
      <c r="K160" s="57"/>
      <c r="L160" s="57">
        <f>H160/2</f>
        <v>250000</v>
      </c>
      <c r="M160" s="109">
        <f>H160/2</f>
        <v>250000</v>
      </c>
      <c r="N160" s="101">
        <f t="shared" ref="N160:N184" si="43">SUM(J160:M160)</f>
        <v>500000</v>
      </c>
      <c r="O160" s="32"/>
      <c r="P160" s="8"/>
      <c r="Q160" s="8"/>
      <c r="R160" s="8"/>
      <c r="S160" s="8"/>
      <c r="T160" s="8"/>
      <c r="U160" s="8"/>
      <c r="V160" s="8">
        <f t="shared" ref="V160:V182" si="44">U160+T160+S160+R160</f>
        <v>0</v>
      </c>
      <c r="W160" s="9"/>
      <c r="Y160" s="10" t="e">
        <f>H160-#REF!-#REF!</f>
        <v>#REF!</v>
      </c>
    </row>
    <row r="161" spans="6:25" ht="60" customHeight="1" x14ac:dyDescent="0.2">
      <c r="F161" s="108">
        <f t="shared" ref="F161:F184" si="45">F160+1</f>
        <v>30802</v>
      </c>
      <c r="G161" s="58" t="s">
        <v>312</v>
      </c>
      <c r="H161" s="57">
        <v>650000</v>
      </c>
      <c r="I161" s="57"/>
      <c r="J161" s="57"/>
      <c r="K161" s="57"/>
      <c r="L161" s="57">
        <f>H161</f>
        <v>650000</v>
      </c>
      <c r="M161" s="109"/>
      <c r="N161" s="101">
        <f t="shared" si="43"/>
        <v>650000</v>
      </c>
      <c r="O161" s="32"/>
      <c r="P161" s="8"/>
      <c r="Q161" s="8"/>
      <c r="R161" s="8"/>
      <c r="S161" s="8"/>
      <c r="T161" s="8"/>
      <c r="U161" s="8"/>
      <c r="V161" s="8">
        <f t="shared" si="44"/>
        <v>0</v>
      </c>
      <c r="W161" s="9"/>
      <c r="Y161" s="10" t="e">
        <f>H161-#REF!-#REF!</f>
        <v>#REF!</v>
      </c>
    </row>
    <row r="162" spans="6:25" ht="60" customHeight="1" x14ac:dyDescent="0.2">
      <c r="F162" s="108">
        <f t="shared" si="45"/>
        <v>30803</v>
      </c>
      <c r="G162" s="58" t="s">
        <v>381</v>
      </c>
      <c r="H162" s="57">
        <v>250000</v>
      </c>
      <c r="I162" s="57"/>
      <c r="J162" s="57"/>
      <c r="K162" s="57"/>
      <c r="L162" s="57">
        <f>H162</f>
        <v>250000</v>
      </c>
      <c r="M162" s="109"/>
      <c r="N162" s="101">
        <f t="shared" si="43"/>
        <v>250000</v>
      </c>
      <c r="O162" s="32"/>
      <c r="P162" s="8"/>
      <c r="Q162" s="8"/>
      <c r="R162" s="8"/>
      <c r="S162" s="8"/>
      <c r="T162" s="8"/>
      <c r="U162" s="8"/>
      <c r="V162" s="8"/>
      <c r="W162" s="9"/>
      <c r="Y162" s="10" t="e">
        <f>H162-#REF!-#REF!</f>
        <v>#REF!</v>
      </c>
    </row>
    <row r="163" spans="6:25" ht="60" customHeight="1" x14ac:dyDescent="0.2">
      <c r="F163" s="108">
        <f t="shared" si="45"/>
        <v>30804</v>
      </c>
      <c r="G163" s="58" t="s">
        <v>382</v>
      </c>
      <c r="H163" s="57">
        <v>750000</v>
      </c>
      <c r="I163" s="57"/>
      <c r="J163" s="57"/>
      <c r="K163" s="57"/>
      <c r="L163" s="57">
        <f>H163</f>
        <v>750000</v>
      </c>
      <c r="M163" s="109"/>
      <c r="N163" s="101">
        <f t="shared" si="43"/>
        <v>750000</v>
      </c>
      <c r="O163" s="32"/>
      <c r="P163" s="8"/>
      <c r="Q163" s="8"/>
      <c r="R163" s="8"/>
      <c r="S163" s="8"/>
      <c r="T163" s="8"/>
      <c r="U163" s="8"/>
      <c r="V163" s="8"/>
      <c r="W163" s="9"/>
      <c r="Y163" s="10" t="e">
        <f>H163-#REF!-#REF!</f>
        <v>#REF!</v>
      </c>
    </row>
    <row r="164" spans="6:25" ht="60" customHeight="1" x14ac:dyDescent="0.2">
      <c r="F164" s="108">
        <f t="shared" si="45"/>
        <v>30805</v>
      </c>
      <c r="G164" s="58" t="s">
        <v>383</v>
      </c>
      <c r="H164" s="57">
        <v>250000</v>
      </c>
      <c r="I164" s="57"/>
      <c r="J164" s="57"/>
      <c r="K164" s="57"/>
      <c r="L164" s="57">
        <f>H164</f>
        <v>250000</v>
      </c>
      <c r="M164" s="109"/>
      <c r="N164" s="101">
        <f>SUM(J164:M164)</f>
        <v>250000</v>
      </c>
      <c r="O164" s="32"/>
      <c r="P164" s="8"/>
      <c r="Q164" s="8"/>
      <c r="R164" s="8"/>
      <c r="S164" s="8"/>
      <c r="T164" s="8"/>
      <c r="U164" s="8"/>
      <c r="V164" s="8"/>
      <c r="W164" s="9"/>
      <c r="Y164" s="10" t="e">
        <f>H164-#REF!-#REF!</f>
        <v>#REF!</v>
      </c>
    </row>
    <row r="165" spans="6:25" ht="60" customHeight="1" x14ac:dyDescent="0.2">
      <c r="F165" s="108">
        <f t="shared" si="45"/>
        <v>30806</v>
      </c>
      <c r="G165" s="58" t="s">
        <v>313</v>
      </c>
      <c r="H165" s="57">
        <v>200000</v>
      </c>
      <c r="I165" s="57"/>
      <c r="J165" s="57"/>
      <c r="K165" s="57"/>
      <c r="L165" s="57">
        <f>H165/2</f>
        <v>100000</v>
      </c>
      <c r="M165" s="109">
        <f>H165/2</f>
        <v>100000</v>
      </c>
      <c r="N165" s="101">
        <f t="shared" si="43"/>
        <v>200000</v>
      </c>
      <c r="O165" s="32"/>
      <c r="P165" s="8"/>
      <c r="Q165" s="8"/>
      <c r="R165" s="8"/>
      <c r="S165" s="8"/>
      <c r="T165" s="8"/>
      <c r="U165" s="8"/>
      <c r="V165" s="8">
        <f t="shared" si="44"/>
        <v>0</v>
      </c>
      <c r="W165" s="9"/>
      <c r="Y165" s="10" t="e">
        <f>H165-#REF!-#REF!</f>
        <v>#REF!</v>
      </c>
    </row>
    <row r="166" spans="6:25" ht="60" customHeight="1" x14ac:dyDescent="0.2">
      <c r="F166" s="108">
        <f t="shared" si="45"/>
        <v>30807</v>
      </c>
      <c r="G166" s="58" t="s">
        <v>473</v>
      </c>
      <c r="H166" s="57">
        <v>100000</v>
      </c>
      <c r="I166" s="57"/>
      <c r="J166" s="57"/>
      <c r="K166" s="57"/>
      <c r="L166" s="57"/>
      <c r="M166" s="109">
        <f>H166</f>
        <v>100000</v>
      </c>
      <c r="N166" s="101">
        <f t="shared" si="43"/>
        <v>100000</v>
      </c>
      <c r="O166" s="32"/>
      <c r="P166" s="8"/>
      <c r="Q166" s="8"/>
      <c r="R166" s="8"/>
      <c r="S166" s="8"/>
      <c r="T166" s="8"/>
      <c r="U166" s="8"/>
      <c r="V166" s="8">
        <f t="shared" si="44"/>
        <v>0</v>
      </c>
      <c r="W166" s="9"/>
      <c r="Y166" s="10" t="e">
        <f>H166-#REF!-#REF!</f>
        <v>#REF!</v>
      </c>
    </row>
    <row r="167" spans="6:25" ht="60" customHeight="1" x14ac:dyDescent="0.2">
      <c r="F167" s="108">
        <f t="shared" si="45"/>
        <v>30808</v>
      </c>
      <c r="G167" s="58" t="s">
        <v>384</v>
      </c>
      <c r="H167" s="57">
        <v>250000</v>
      </c>
      <c r="I167" s="57"/>
      <c r="J167" s="57"/>
      <c r="K167" s="57"/>
      <c r="L167" s="57">
        <f>H167</f>
        <v>250000</v>
      </c>
      <c r="M167" s="109"/>
      <c r="N167" s="101">
        <f>SUM(J167:M167)</f>
        <v>250000</v>
      </c>
      <c r="O167" s="32"/>
      <c r="P167" s="8"/>
      <c r="Q167" s="8"/>
      <c r="R167" s="8"/>
      <c r="S167" s="8"/>
      <c r="T167" s="8"/>
      <c r="U167" s="8"/>
      <c r="V167" s="8"/>
      <c r="W167" s="9"/>
      <c r="Y167" s="10" t="e">
        <f>H167-#REF!-#REF!</f>
        <v>#REF!</v>
      </c>
    </row>
    <row r="168" spans="6:25" ht="60" customHeight="1" x14ac:dyDescent="0.2">
      <c r="F168" s="108">
        <f t="shared" si="45"/>
        <v>30809</v>
      </c>
      <c r="G168" s="58" t="s">
        <v>385</v>
      </c>
      <c r="H168" s="57">
        <v>150000</v>
      </c>
      <c r="I168" s="57"/>
      <c r="J168" s="57"/>
      <c r="K168" s="57"/>
      <c r="L168" s="57">
        <f>H168</f>
        <v>150000</v>
      </c>
      <c r="M168" s="109"/>
      <c r="N168" s="101">
        <f>SUM(J168:M168)</f>
        <v>150000</v>
      </c>
      <c r="O168" s="32"/>
      <c r="P168" s="8"/>
      <c r="Q168" s="8"/>
      <c r="R168" s="8"/>
      <c r="S168" s="8"/>
      <c r="T168" s="8"/>
      <c r="U168" s="8"/>
      <c r="V168" s="8"/>
      <c r="W168" s="9"/>
      <c r="Y168" s="10" t="e">
        <f>H168-#REF!-#REF!</f>
        <v>#REF!</v>
      </c>
    </row>
    <row r="169" spans="6:25" ht="60" customHeight="1" x14ac:dyDescent="0.2">
      <c r="F169" s="108">
        <f t="shared" si="45"/>
        <v>30810</v>
      </c>
      <c r="G169" s="58" t="s">
        <v>110</v>
      </c>
      <c r="H169" s="57">
        <v>500000</v>
      </c>
      <c r="I169" s="57"/>
      <c r="J169" s="57"/>
      <c r="K169" s="57"/>
      <c r="L169" s="57"/>
      <c r="M169" s="109">
        <f>H169</f>
        <v>500000</v>
      </c>
      <c r="N169" s="101">
        <f t="shared" si="43"/>
        <v>500000</v>
      </c>
      <c r="O169" s="32"/>
      <c r="P169" s="8"/>
      <c r="Q169" s="8"/>
      <c r="R169" s="8"/>
      <c r="S169" s="8"/>
      <c r="T169" s="8"/>
      <c r="U169" s="8"/>
      <c r="V169" s="8">
        <f t="shared" si="44"/>
        <v>0</v>
      </c>
      <c r="W169" s="9"/>
      <c r="Y169" s="10" t="e">
        <f>H169-#REF!-#REF!</f>
        <v>#REF!</v>
      </c>
    </row>
    <row r="170" spans="6:25" ht="66.75" customHeight="1" x14ac:dyDescent="0.2">
      <c r="F170" s="108">
        <f t="shared" si="45"/>
        <v>30811</v>
      </c>
      <c r="G170" s="58" t="s">
        <v>386</v>
      </c>
      <c r="H170" s="57">
        <v>100000</v>
      </c>
      <c r="I170" s="57"/>
      <c r="J170" s="57"/>
      <c r="K170" s="57"/>
      <c r="L170" s="57">
        <f>H170/2</f>
        <v>50000</v>
      </c>
      <c r="M170" s="109">
        <f>H170/2</f>
        <v>50000</v>
      </c>
      <c r="N170" s="101">
        <f t="shared" si="43"/>
        <v>100000</v>
      </c>
      <c r="O170" s="32"/>
      <c r="P170" s="8"/>
      <c r="Q170" s="8"/>
      <c r="R170" s="8"/>
      <c r="S170" s="8"/>
      <c r="T170" s="8"/>
      <c r="U170" s="8"/>
      <c r="V170" s="8">
        <f t="shared" si="44"/>
        <v>0</v>
      </c>
      <c r="W170" s="9"/>
      <c r="Y170" s="10" t="e">
        <f>H170-#REF!-#REF!</f>
        <v>#REF!</v>
      </c>
    </row>
    <row r="171" spans="6:25" ht="60" customHeight="1" x14ac:dyDescent="0.2">
      <c r="F171" s="108">
        <f t="shared" si="45"/>
        <v>30812</v>
      </c>
      <c r="G171" s="58" t="s">
        <v>428</v>
      </c>
      <c r="H171" s="57">
        <v>300000</v>
      </c>
      <c r="I171" s="57"/>
      <c r="J171" s="57"/>
      <c r="K171" s="57"/>
      <c r="L171" s="57">
        <f>H171</f>
        <v>300000</v>
      </c>
      <c r="M171" s="109"/>
      <c r="N171" s="101">
        <f t="shared" si="43"/>
        <v>300000</v>
      </c>
      <c r="O171" s="32"/>
      <c r="P171" s="8"/>
      <c r="Q171" s="8"/>
      <c r="R171" s="8"/>
      <c r="S171" s="8"/>
      <c r="T171" s="8"/>
      <c r="U171" s="8"/>
      <c r="V171" s="8"/>
      <c r="W171" s="9"/>
      <c r="Y171" s="10" t="e">
        <f>H171-#REF!-#REF!</f>
        <v>#REF!</v>
      </c>
    </row>
    <row r="172" spans="6:25" ht="60" customHeight="1" x14ac:dyDescent="0.2">
      <c r="F172" s="108">
        <f t="shared" si="45"/>
        <v>30813</v>
      </c>
      <c r="G172" s="58" t="s">
        <v>388</v>
      </c>
      <c r="H172" s="57">
        <v>500000</v>
      </c>
      <c r="I172" s="57"/>
      <c r="J172" s="57"/>
      <c r="K172" s="57"/>
      <c r="L172" s="57">
        <f>H172</f>
        <v>500000</v>
      </c>
      <c r="M172" s="109"/>
      <c r="N172" s="101">
        <f t="shared" si="43"/>
        <v>500000</v>
      </c>
      <c r="O172" s="32"/>
      <c r="P172" s="8"/>
      <c r="Q172" s="8"/>
      <c r="R172" s="8"/>
      <c r="S172" s="8"/>
      <c r="T172" s="8"/>
      <c r="U172" s="8"/>
      <c r="V172" s="8">
        <f t="shared" si="44"/>
        <v>0</v>
      </c>
      <c r="W172" s="9"/>
      <c r="Y172" s="10" t="e">
        <f>H172-#REF!-#REF!</f>
        <v>#REF!</v>
      </c>
    </row>
    <row r="173" spans="6:25" ht="60" customHeight="1" x14ac:dyDescent="0.2">
      <c r="F173" s="108">
        <f t="shared" si="45"/>
        <v>30814</v>
      </c>
      <c r="G173" s="58" t="s">
        <v>387</v>
      </c>
      <c r="H173" s="57">
        <v>500000</v>
      </c>
      <c r="I173" s="57"/>
      <c r="J173" s="57"/>
      <c r="K173" s="57"/>
      <c r="L173" s="57"/>
      <c r="M173" s="109">
        <f>H173</f>
        <v>500000</v>
      </c>
      <c r="N173" s="101">
        <f t="shared" si="43"/>
        <v>500000</v>
      </c>
      <c r="O173" s="32"/>
      <c r="P173" s="8"/>
      <c r="Q173" s="8"/>
      <c r="R173" s="8"/>
      <c r="S173" s="8"/>
      <c r="T173" s="8"/>
      <c r="U173" s="8"/>
      <c r="V173" s="8">
        <f t="shared" si="44"/>
        <v>0</v>
      </c>
      <c r="W173" s="9"/>
      <c r="Y173" s="10" t="e">
        <f>H173-#REF!-#REF!</f>
        <v>#REF!</v>
      </c>
    </row>
    <row r="174" spans="6:25" ht="60" customHeight="1" x14ac:dyDescent="0.2">
      <c r="F174" s="108">
        <f t="shared" si="45"/>
        <v>30815</v>
      </c>
      <c r="G174" s="58" t="s">
        <v>314</v>
      </c>
      <c r="H174" s="57">
        <v>2800000</v>
      </c>
      <c r="I174" s="57">
        <f>H174</f>
        <v>2800000</v>
      </c>
      <c r="J174" s="57"/>
      <c r="K174" s="57"/>
      <c r="L174" s="57"/>
      <c r="M174" s="109"/>
      <c r="N174" s="101">
        <f t="shared" si="43"/>
        <v>0</v>
      </c>
      <c r="O174" s="32"/>
      <c r="P174" s="8"/>
      <c r="Q174" s="8"/>
      <c r="R174" s="8"/>
      <c r="S174" s="8"/>
      <c r="T174" s="8"/>
      <c r="U174" s="8"/>
      <c r="V174" s="8">
        <f t="shared" si="44"/>
        <v>0</v>
      </c>
      <c r="W174" s="9"/>
      <c r="Y174" s="10" t="e">
        <f>H174-#REF!-#REF!</f>
        <v>#REF!</v>
      </c>
    </row>
    <row r="175" spans="6:25" ht="60" customHeight="1" x14ac:dyDescent="0.2">
      <c r="F175" s="108">
        <f t="shared" si="45"/>
        <v>30816</v>
      </c>
      <c r="G175" s="58" t="s">
        <v>335</v>
      </c>
      <c r="H175" s="57">
        <v>100000</v>
      </c>
      <c r="I175" s="57"/>
      <c r="J175" s="57"/>
      <c r="K175" s="57"/>
      <c r="L175" s="57">
        <f>H175/2</f>
        <v>50000</v>
      </c>
      <c r="M175" s="109">
        <f>H175/2</f>
        <v>50000</v>
      </c>
      <c r="N175" s="101">
        <f t="shared" si="43"/>
        <v>100000</v>
      </c>
      <c r="O175" s="32"/>
      <c r="P175" s="8"/>
      <c r="Q175" s="8"/>
      <c r="R175" s="8"/>
      <c r="S175" s="8"/>
      <c r="T175" s="8"/>
      <c r="U175" s="8"/>
      <c r="V175" s="8">
        <f t="shared" si="44"/>
        <v>0</v>
      </c>
      <c r="W175" s="9"/>
      <c r="Y175" s="10" t="e">
        <f>H175-#REF!-#REF!</f>
        <v>#REF!</v>
      </c>
    </row>
    <row r="176" spans="6:25" ht="60" customHeight="1" x14ac:dyDescent="0.2">
      <c r="F176" s="108">
        <f t="shared" si="45"/>
        <v>30817</v>
      </c>
      <c r="G176" s="58" t="s">
        <v>345</v>
      </c>
      <c r="H176" s="57">
        <v>550000</v>
      </c>
      <c r="I176" s="57">
        <f>H176</f>
        <v>550000</v>
      </c>
      <c r="J176" s="57"/>
      <c r="K176" s="57"/>
      <c r="L176" s="57"/>
      <c r="M176" s="109"/>
      <c r="N176" s="101">
        <f t="shared" si="43"/>
        <v>0</v>
      </c>
      <c r="O176" s="32"/>
      <c r="P176" s="8"/>
      <c r="Q176" s="8"/>
      <c r="R176" s="8"/>
      <c r="S176" s="8"/>
      <c r="T176" s="8"/>
      <c r="U176" s="8"/>
      <c r="V176" s="8">
        <f t="shared" si="44"/>
        <v>0</v>
      </c>
      <c r="W176" s="9"/>
      <c r="Y176" s="10" t="e">
        <f>H176-#REF!-#REF!</f>
        <v>#REF!</v>
      </c>
    </row>
    <row r="177" spans="6:27" ht="60" customHeight="1" x14ac:dyDescent="0.2">
      <c r="F177" s="108">
        <f t="shared" si="45"/>
        <v>30818</v>
      </c>
      <c r="G177" s="58" t="s">
        <v>297</v>
      </c>
      <c r="H177" s="57">
        <v>4000000</v>
      </c>
      <c r="I177" s="57">
        <f>H177</f>
        <v>4000000</v>
      </c>
      <c r="J177" s="57"/>
      <c r="K177" s="57"/>
      <c r="L177" s="57"/>
      <c r="M177" s="109"/>
      <c r="N177" s="101">
        <f t="shared" si="43"/>
        <v>0</v>
      </c>
      <c r="O177" s="32"/>
      <c r="P177" s="8"/>
      <c r="Q177" s="8"/>
      <c r="R177" s="8"/>
      <c r="S177" s="8"/>
      <c r="T177" s="8"/>
      <c r="U177" s="8"/>
      <c r="V177" s="8">
        <f t="shared" si="44"/>
        <v>0</v>
      </c>
      <c r="W177" s="9"/>
      <c r="Y177" s="10" t="e">
        <f>H177-#REF!-#REF!</f>
        <v>#REF!</v>
      </c>
    </row>
    <row r="178" spans="6:27" ht="60" customHeight="1" x14ac:dyDescent="0.2">
      <c r="F178" s="108">
        <f t="shared" si="45"/>
        <v>30819</v>
      </c>
      <c r="G178" s="58" t="s">
        <v>109</v>
      </c>
      <c r="H178" s="57">
        <v>200000</v>
      </c>
      <c r="I178" s="57"/>
      <c r="J178" s="57"/>
      <c r="K178" s="57"/>
      <c r="L178" s="57">
        <f>H178/2</f>
        <v>100000</v>
      </c>
      <c r="M178" s="109">
        <f>H178-L178</f>
        <v>100000</v>
      </c>
      <c r="N178" s="101">
        <f t="shared" si="43"/>
        <v>200000</v>
      </c>
      <c r="O178" s="32"/>
      <c r="P178" s="8"/>
      <c r="Q178" s="8"/>
      <c r="R178" s="8"/>
      <c r="S178" s="8"/>
      <c r="T178" s="8"/>
      <c r="U178" s="8"/>
      <c r="V178" s="8">
        <f t="shared" si="44"/>
        <v>0</v>
      </c>
      <c r="W178" s="9"/>
      <c r="Y178" s="10" t="e">
        <f>H178-#REF!-#REF!</f>
        <v>#REF!</v>
      </c>
    </row>
    <row r="179" spans="6:27" ht="60" customHeight="1" x14ac:dyDescent="0.2">
      <c r="F179" s="108">
        <f t="shared" si="45"/>
        <v>30820</v>
      </c>
      <c r="G179" s="58" t="s">
        <v>509</v>
      </c>
      <c r="H179" s="57">
        <v>400000</v>
      </c>
      <c r="I179" s="57">
        <f>H179/2</f>
        <v>200000</v>
      </c>
      <c r="J179" s="57"/>
      <c r="K179" s="57"/>
      <c r="L179" s="57"/>
      <c r="M179" s="109">
        <f>H179/2</f>
        <v>200000</v>
      </c>
      <c r="N179" s="101">
        <f t="shared" si="43"/>
        <v>200000</v>
      </c>
      <c r="O179" s="32"/>
      <c r="P179" s="8"/>
      <c r="Q179" s="8"/>
      <c r="R179" s="8"/>
      <c r="S179" s="8"/>
      <c r="T179" s="8"/>
      <c r="U179" s="8"/>
      <c r="V179" s="8"/>
      <c r="W179" s="9"/>
      <c r="Y179" s="10"/>
    </row>
    <row r="180" spans="6:27" ht="60" customHeight="1" x14ac:dyDescent="0.2">
      <c r="F180" s="108">
        <f t="shared" si="45"/>
        <v>30821</v>
      </c>
      <c r="G180" s="58" t="s">
        <v>336</v>
      </c>
      <c r="H180" s="57">
        <v>50000</v>
      </c>
      <c r="I180" s="57"/>
      <c r="J180" s="57"/>
      <c r="K180" s="57"/>
      <c r="L180" s="57">
        <f>H180</f>
        <v>50000</v>
      </c>
      <c r="M180" s="109"/>
      <c r="N180" s="101">
        <f t="shared" si="43"/>
        <v>50000</v>
      </c>
      <c r="O180" s="32"/>
      <c r="P180" s="8"/>
      <c r="Q180" s="8"/>
      <c r="R180" s="8"/>
      <c r="S180" s="8"/>
      <c r="T180" s="8"/>
      <c r="U180" s="8"/>
      <c r="V180" s="8">
        <f t="shared" si="44"/>
        <v>0</v>
      </c>
      <c r="W180" s="9"/>
      <c r="Y180" s="10" t="e">
        <f>H180-#REF!-#REF!</f>
        <v>#REF!</v>
      </c>
    </row>
    <row r="181" spans="6:27" ht="60" customHeight="1" x14ac:dyDescent="0.2">
      <c r="F181" s="108">
        <f t="shared" si="45"/>
        <v>30822</v>
      </c>
      <c r="G181" s="58" t="s">
        <v>344</v>
      </c>
      <c r="H181" s="57">
        <v>150000</v>
      </c>
      <c r="I181" s="57"/>
      <c r="J181" s="57"/>
      <c r="K181" s="57"/>
      <c r="L181" s="57">
        <f>H181</f>
        <v>150000</v>
      </c>
      <c r="M181" s="109"/>
      <c r="N181" s="101">
        <f t="shared" si="43"/>
        <v>150000</v>
      </c>
      <c r="O181" s="32"/>
      <c r="P181" s="8"/>
      <c r="Q181" s="8"/>
      <c r="R181" s="8"/>
      <c r="S181" s="8"/>
      <c r="T181" s="8"/>
      <c r="U181" s="8"/>
      <c r="V181" s="8">
        <f t="shared" si="44"/>
        <v>0</v>
      </c>
      <c r="W181" s="9"/>
      <c r="Y181" s="10" t="e">
        <f>H181-#REF!-#REF!</f>
        <v>#REF!</v>
      </c>
    </row>
    <row r="182" spans="6:27" ht="60" customHeight="1" x14ac:dyDescent="0.2">
      <c r="F182" s="108">
        <f t="shared" si="45"/>
        <v>30823</v>
      </c>
      <c r="G182" s="58" t="s">
        <v>111</v>
      </c>
      <c r="H182" s="57">
        <f>2000000+450000+50000+50000</f>
        <v>2550000</v>
      </c>
      <c r="I182" s="57"/>
      <c r="J182" s="57"/>
      <c r="K182" s="57"/>
      <c r="L182" s="57"/>
      <c r="M182" s="109">
        <f>H182</f>
        <v>2550000</v>
      </c>
      <c r="N182" s="101">
        <f t="shared" si="43"/>
        <v>2550000</v>
      </c>
      <c r="O182" s="32"/>
      <c r="P182" s="8"/>
      <c r="Q182" s="8"/>
      <c r="R182" s="8"/>
      <c r="S182" s="8"/>
      <c r="T182" s="8"/>
      <c r="U182" s="8"/>
      <c r="V182" s="8">
        <f t="shared" si="44"/>
        <v>0</v>
      </c>
      <c r="W182" s="9">
        <f>P182-Q182-V182</f>
        <v>0</v>
      </c>
      <c r="Y182" s="10" t="e">
        <f>H182-#REF!-#REF!</f>
        <v>#REF!</v>
      </c>
    </row>
    <row r="183" spans="6:27" ht="60" customHeight="1" x14ac:dyDescent="0.2">
      <c r="F183" s="108">
        <f t="shared" si="45"/>
        <v>30824</v>
      </c>
      <c r="G183" s="58" t="s">
        <v>486</v>
      </c>
      <c r="H183" s="57">
        <v>150000</v>
      </c>
      <c r="I183" s="57"/>
      <c r="J183" s="57">
        <f>H183</f>
        <v>150000</v>
      </c>
      <c r="K183" s="57"/>
      <c r="L183" s="57"/>
      <c r="M183" s="109"/>
      <c r="N183" s="101">
        <f t="shared" si="43"/>
        <v>150000</v>
      </c>
      <c r="O183" s="32"/>
      <c r="P183" s="8"/>
      <c r="Q183" s="8"/>
      <c r="R183" s="8"/>
      <c r="S183" s="8"/>
      <c r="T183" s="8"/>
      <c r="U183" s="8"/>
      <c r="V183" s="8"/>
      <c r="W183" s="9"/>
      <c r="Y183" s="10" t="e">
        <f>H183-#REF!-#REF!</f>
        <v>#REF!</v>
      </c>
    </row>
    <row r="184" spans="6:27" ht="60" customHeight="1" x14ac:dyDescent="0.2">
      <c r="F184" s="108">
        <f t="shared" si="45"/>
        <v>30825</v>
      </c>
      <c r="G184" s="58" t="s">
        <v>301</v>
      </c>
      <c r="H184" s="57">
        <v>350000</v>
      </c>
      <c r="I184" s="57"/>
      <c r="J184" s="57"/>
      <c r="K184" s="57"/>
      <c r="L184" s="57"/>
      <c r="M184" s="109">
        <f>H184-L184</f>
        <v>350000</v>
      </c>
      <c r="N184" s="101">
        <f t="shared" si="43"/>
        <v>350000</v>
      </c>
      <c r="O184" s="32"/>
      <c r="P184" s="8"/>
      <c r="Q184" s="8"/>
      <c r="R184" s="8"/>
      <c r="S184" s="8"/>
      <c r="T184" s="8"/>
      <c r="U184" s="8"/>
      <c r="V184" s="8">
        <f>U184+T184+S184+R184</f>
        <v>0</v>
      </c>
      <c r="W184" s="9"/>
      <c r="Y184" s="10" t="e">
        <f>H184-#REF!-#REF!</f>
        <v>#REF!</v>
      </c>
    </row>
    <row r="185" spans="6:27" ht="60" customHeight="1" x14ac:dyDescent="0.2">
      <c r="F185" s="112"/>
      <c r="G185" s="61" t="s">
        <v>112</v>
      </c>
      <c r="H185" s="62">
        <f t="shared" ref="H185:V185" si="46">SUM(H160:H184)</f>
        <v>16300000</v>
      </c>
      <c r="I185" s="62">
        <f t="shared" si="46"/>
        <v>7550000</v>
      </c>
      <c r="J185" s="62">
        <f t="shared" si="46"/>
        <v>150000</v>
      </c>
      <c r="K185" s="62">
        <f t="shared" si="46"/>
        <v>0</v>
      </c>
      <c r="L185" s="62">
        <f t="shared" si="46"/>
        <v>3850000</v>
      </c>
      <c r="M185" s="94">
        <f t="shared" si="46"/>
        <v>4750000</v>
      </c>
      <c r="N185" s="102">
        <f t="shared" si="46"/>
        <v>8750000</v>
      </c>
      <c r="O185" s="34">
        <f t="shared" si="46"/>
        <v>0</v>
      </c>
      <c r="P185" s="9">
        <f t="shared" si="46"/>
        <v>0</v>
      </c>
      <c r="Q185" s="9">
        <f t="shared" si="46"/>
        <v>0</v>
      </c>
      <c r="R185" s="9">
        <f t="shared" si="46"/>
        <v>0</v>
      </c>
      <c r="S185" s="9">
        <f t="shared" si="46"/>
        <v>0</v>
      </c>
      <c r="T185" s="9">
        <f t="shared" si="46"/>
        <v>0</v>
      </c>
      <c r="U185" s="9">
        <f t="shared" si="46"/>
        <v>0</v>
      </c>
      <c r="V185" s="9">
        <f t="shared" si="46"/>
        <v>0</v>
      </c>
      <c r="W185" s="9">
        <f t="shared" ref="W185:W217" si="47">P185-Q185-V185</f>
        <v>0</v>
      </c>
      <c r="Y185" s="10" t="e">
        <f>H185-#REF!-#REF!</f>
        <v>#REF!</v>
      </c>
      <c r="AA185" s="41"/>
    </row>
    <row r="186" spans="6:27" ht="60" customHeight="1" x14ac:dyDescent="0.2">
      <c r="F186" s="108">
        <v>30900</v>
      </c>
      <c r="G186" s="56" t="s">
        <v>113</v>
      </c>
      <c r="H186" s="57"/>
      <c r="I186" s="57"/>
      <c r="J186" s="57"/>
      <c r="K186" s="57"/>
      <c r="L186" s="57"/>
      <c r="M186" s="109"/>
      <c r="N186" s="100"/>
      <c r="O186" s="32"/>
      <c r="P186" s="8"/>
      <c r="Q186" s="8"/>
      <c r="R186" s="8"/>
      <c r="S186" s="8"/>
      <c r="T186" s="8"/>
      <c r="U186" s="8"/>
      <c r="V186" s="8"/>
      <c r="W186" s="9">
        <f t="shared" si="47"/>
        <v>0</v>
      </c>
      <c r="Y186" s="10" t="e">
        <f>H186-#REF!-#REF!</f>
        <v>#REF!</v>
      </c>
    </row>
    <row r="187" spans="6:27" ht="60" customHeight="1" x14ac:dyDescent="0.2">
      <c r="F187" s="108">
        <f t="shared" ref="F187:F192" si="48">F186+1</f>
        <v>30901</v>
      </c>
      <c r="G187" s="58" t="s">
        <v>114</v>
      </c>
      <c r="H187" s="57">
        <v>800000</v>
      </c>
      <c r="I187" s="57"/>
      <c r="J187" s="57"/>
      <c r="K187" s="57"/>
      <c r="L187" s="57"/>
      <c r="M187" s="109">
        <f>H187</f>
        <v>800000</v>
      </c>
      <c r="N187" s="101">
        <f t="shared" ref="N187:N192" si="49">SUM(J187:M187)</f>
        <v>800000</v>
      </c>
      <c r="O187" s="32"/>
      <c r="P187" s="8"/>
      <c r="Q187" s="8"/>
      <c r="R187" s="8"/>
      <c r="S187" s="8"/>
      <c r="T187" s="8"/>
      <c r="U187" s="8"/>
      <c r="V187" s="8">
        <f>U187+T187+S187+R187</f>
        <v>0</v>
      </c>
      <c r="W187" s="9">
        <f t="shared" si="47"/>
        <v>0</v>
      </c>
      <c r="Y187" s="10" t="e">
        <f>H187-#REF!-#REF!</f>
        <v>#REF!</v>
      </c>
    </row>
    <row r="188" spans="6:27" ht="60" customHeight="1" x14ac:dyDescent="0.2">
      <c r="F188" s="108">
        <f t="shared" si="48"/>
        <v>30902</v>
      </c>
      <c r="G188" s="58" t="s">
        <v>436</v>
      </c>
      <c r="H188" s="57">
        <v>2000000</v>
      </c>
      <c r="I188" s="57"/>
      <c r="J188" s="57"/>
      <c r="K188" s="57"/>
      <c r="L188" s="57"/>
      <c r="M188" s="109">
        <f>H188</f>
        <v>2000000</v>
      </c>
      <c r="N188" s="101">
        <f t="shared" si="49"/>
        <v>2000000</v>
      </c>
      <c r="O188" s="32"/>
      <c r="P188" s="8"/>
      <c r="Q188" s="8"/>
      <c r="R188" s="8"/>
      <c r="S188" s="8"/>
      <c r="T188" s="8"/>
      <c r="U188" s="8"/>
      <c r="V188" s="8">
        <f>U188+T188+S188+R188</f>
        <v>0</v>
      </c>
      <c r="W188" s="9"/>
      <c r="Y188" s="10" t="e">
        <f>H188-#REF!-#REF!</f>
        <v>#REF!</v>
      </c>
    </row>
    <row r="189" spans="6:27" ht="60" customHeight="1" x14ac:dyDescent="0.2">
      <c r="F189" s="108">
        <f t="shared" si="48"/>
        <v>30903</v>
      </c>
      <c r="G189" s="58" t="s">
        <v>390</v>
      </c>
      <c r="H189" s="57">
        <v>300000</v>
      </c>
      <c r="I189" s="57"/>
      <c r="J189" s="57"/>
      <c r="K189" s="57"/>
      <c r="L189" s="57"/>
      <c r="M189" s="109">
        <f>H189</f>
        <v>300000</v>
      </c>
      <c r="N189" s="101">
        <f t="shared" si="49"/>
        <v>300000</v>
      </c>
      <c r="O189" s="32"/>
      <c r="P189" s="8"/>
      <c r="Q189" s="8"/>
      <c r="R189" s="8"/>
      <c r="S189" s="8"/>
      <c r="T189" s="8"/>
      <c r="U189" s="8"/>
      <c r="V189" s="8">
        <f>U189+T189+S189+R189</f>
        <v>0</v>
      </c>
      <c r="W189" s="9"/>
      <c r="Y189" s="10" t="e">
        <f>H189-#REF!-#REF!</f>
        <v>#REF!</v>
      </c>
    </row>
    <row r="190" spans="6:27" ht="60" customHeight="1" x14ac:dyDescent="0.2">
      <c r="F190" s="108">
        <f t="shared" si="48"/>
        <v>30904</v>
      </c>
      <c r="G190" s="58" t="s">
        <v>115</v>
      </c>
      <c r="H190" s="57">
        <v>500000</v>
      </c>
      <c r="I190" s="57"/>
      <c r="J190" s="57"/>
      <c r="K190" s="57"/>
      <c r="L190" s="57">
        <f>H190/2</f>
        <v>250000</v>
      </c>
      <c r="M190" s="109">
        <f>H190/2</f>
        <v>250000</v>
      </c>
      <c r="N190" s="101">
        <f t="shared" si="49"/>
        <v>500000</v>
      </c>
      <c r="O190" s="32"/>
      <c r="P190" s="8"/>
      <c r="Q190" s="8"/>
      <c r="R190" s="8"/>
      <c r="S190" s="8"/>
      <c r="T190" s="8"/>
      <c r="U190" s="8"/>
      <c r="V190" s="8">
        <f>U190+T190+S190+R190</f>
        <v>0</v>
      </c>
      <c r="W190" s="9">
        <f t="shared" si="47"/>
        <v>0</v>
      </c>
      <c r="Y190" s="10" t="e">
        <f>H190-#REF!-#REF!</f>
        <v>#REF!</v>
      </c>
    </row>
    <row r="191" spans="6:27" ht="60" customHeight="1" x14ac:dyDescent="0.2">
      <c r="F191" s="108">
        <f t="shared" si="48"/>
        <v>30905</v>
      </c>
      <c r="G191" s="58" t="s">
        <v>389</v>
      </c>
      <c r="H191" s="57">
        <v>300000</v>
      </c>
      <c r="I191" s="57"/>
      <c r="J191" s="57"/>
      <c r="K191" s="57"/>
      <c r="L191" s="57">
        <f>H191/2</f>
        <v>150000</v>
      </c>
      <c r="M191" s="109">
        <f>H191/2</f>
        <v>150000</v>
      </c>
      <c r="N191" s="101">
        <f t="shared" si="49"/>
        <v>300000</v>
      </c>
      <c r="O191" s="32"/>
      <c r="P191" s="8"/>
      <c r="Q191" s="8"/>
      <c r="R191" s="8"/>
      <c r="S191" s="8"/>
      <c r="T191" s="8"/>
      <c r="U191" s="8"/>
      <c r="V191" s="8">
        <f>U191+T191+S191+R191</f>
        <v>0</v>
      </c>
      <c r="W191" s="9">
        <f t="shared" si="47"/>
        <v>0</v>
      </c>
      <c r="Y191" s="10" t="e">
        <f>H191-#REF!-#REF!</f>
        <v>#REF!</v>
      </c>
    </row>
    <row r="192" spans="6:27" ht="60" customHeight="1" x14ac:dyDescent="0.2">
      <c r="F192" s="108">
        <f t="shared" si="48"/>
        <v>30906</v>
      </c>
      <c r="G192" s="58" t="s">
        <v>435</v>
      </c>
      <c r="H192" s="57">
        <v>155000</v>
      </c>
      <c r="I192" s="57"/>
      <c r="J192" s="57"/>
      <c r="K192" s="57"/>
      <c r="L192" s="57">
        <f>H192</f>
        <v>155000</v>
      </c>
      <c r="M192" s="109"/>
      <c r="N192" s="101">
        <f t="shared" si="49"/>
        <v>155000</v>
      </c>
      <c r="O192" s="32"/>
      <c r="P192" s="8"/>
      <c r="Q192" s="8"/>
      <c r="R192" s="8"/>
      <c r="S192" s="8"/>
      <c r="T192" s="8"/>
      <c r="U192" s="8"/>
      <c r="V192" s="8"/>
      <c r="W192" s="9"/>
      <c r="Y192" s="10" t="e">
        <f>H192-#REF!-#REF!</f>
        <v>#REF!</v>
      </c>
    </row>
    <row r="193" spans="6:27" ht="60" customHeight="1" x14ac:dyDescent="0.2">
      <c r="F193" s="112"/>
      <c r="G193" s="61" t="s">
        <v>116</v>
      </c>
      <c r="H193" s="62">
        <f t="shared" ref="H193:V193" si="50">SUM(H187:H192)</f>
        <v>4055000</v>
      </c>
      <c r="I193" s="62">
        <f t="shared" si="50"/>
        <v>0</v>
      </c>
      <c r="J193" s="62">
        <f t="shared" si="50"/>
        <v>0</v>
      </c>
      <c r="K193" s="62">
        <f t="shared" si="50"/>
        <v>0</v>
      </c>
      <c r="L193" s="62">
        <f t="shared" si="50"/>
        <v>555000</v>
      </c>
      <c r="M193" s="94">
        <f t="shared" si="50"/>
        <v>3500000</v>
      </c>
      <c r="N193" s="102">
        <f t="shared" si="50"/>
        <v>4055000</v>
      </c>
      <c r="O193" s="34">
        <f t="shared" si="50"/>
        <v>0</v>
      </c>
      <c r="P193" s="9">
        <f t="shared" si="50"/>
        <v>0</v>
      </c>
      <c r="Q193" s="9">
        <f t="shared" si="50"/>
        <v>0</v>
      </c>
      <c r="R193" s="9">
        <f t="shared" si="50"/>
        <v>0</v>
      </c>
      <c r="S193" s="9">
        <f t="shared" si="50"/>
        <v>0</v>
      </c>
      <c r="T193" s="9">
        <f t="shared" si="50"/>
        <v>0</v>
      </c>
      <c r="U193" s="9">
        <f t="shared" si="50"/>
        <v>0</v>
      </c>
      <c r="V193" s="9">
        <f t="shared" si="50"/>
        <v>0</v>
      </c>
      <c r="W193" s="9">
        <f t="shared" si="47"/>
        <v>0</v>
      </c>
      <c r="Y193" s="10" t="e">
        <f>H193-#REF!-#REF!</f>
        <v>#REF!</v>
      </c>
    </row>
    <row r="194" spans="6:27" ht="60" customHeight="1" x14ac:dyDescent="0.2">
      <c r="F194" s="93"/>
      <c r="G194" s="61" t="s">
        <v>117</v>
      </c>
      <c r="H194" s="62">
        <f t="shared" ref="H194:V194" si="51">H193+H185+H158</f>
        <v>65805000</v>
      </c>
      <c r="I194" s="62">
        <f t="shared" si="51"/>
        <v>15861000</v>
      </c>
      <c r="J194" s="62">
        <f t="shared" si="51"/>
        <v>1500000</v>
      </c>
      <c r="K194" s="62">
        <f t="shared" si="51"/>
        <v>0</v>
      </c>
      <c r="L194" s="62">
        <f t="shared" si="51"/>
        <v>16014000</v>
      </c>
      <c r="M194" s="94">
        <f t="shared" si="51"/>
        <v>32430000</v>
      </c>
      <c r="N194" s="102">
        <f t="shared" si="51"/>
        <v>49944000</v>
      </c>
      <c r="O194" s="34">
        <f t="shared" si="51"/>
        <v>0</v>
      </c>
      <c r="P194" s="9">
        <f t="shared" si="51"/>
        <v>0</v>
      </c>
      <c r="Q194" s="9">
        <f t="shared" si="51"/>
        <v>0</v>
      </c>
      <c r="R194" s="9">
        <f t="shared" si="51"/>
        <v>0</v>
      </c>
      <c r="S194" s="9">
        <f t="shared" si="51"/>
        <v>0</v>
      </c>
      <c r="T194" s="9">
        <f t="shared" si="51"/>
        <v>0</v>
      </c>
      <c r="U194" s="9">
        <f t="shared" si="51"/>
        <v>0</v>
      </c>
      <c r="V194" s="9">
        <f t="shared" si="51"/>
        <v>0</v>
      </c>
      <c r="W194" s="9">
        <f t="shared" si="47"/>
        <v>0</v>
      </c>
      <c r="Y194" s="10" t="e">
        <f>H194-#REF!-#REF!</f>
        <v>#REF!</v>
      </c>
      <c r="Z194" s="41"/>
      <c r="AA194" s="41"/>
    </row>
    <row r="195" spans="6:27" ht="60" customHeight="1" x14ac:dyDescent="0.2">
      <c r="F195" s="108"/>
      <c r="G195" s="56" t="s">
        <v>118</v>
      </c>
      <c r="H195" s="57"/>
      <c r="I195" s="57"/>
      <c r="J195" s="57"/>
      <c r="K195" s="57"/>
      <c r="L195" s="57"/>
      <c r="M195" s="109"/>
      <c r="N195" s="103"/>
      <c r="O195" s="36"/>
      <c r="P195" s="12"/>
      <c r="Q195" s="12"/>
      <c r="R195" s="12"/>
      <c r="S195" s="12"/>
      <c r="T195" s="12"/>
      <c r="U195" s="12"/>
      <c r="V195" s="8"/>
      <c r="W195" s="9">
        <f t="shared" si="47"/>
        <v>0</v>
      </c>
      <c r="Y195" s="10" t="e">
        <f>H195-#REF!-#REF!</f>
        <v>#REF!</v>
      </c>
    </row>
    <row r="196" spans="6:27" ht="60" customHeight="1" x14ac:dyDescent="0.2">
      <c r="F196" s="108">
        <v>40100</v>
      </c>
      <c r="G196" s="56" t="s">
        <v>119</v>
      </c>
      <c r="H196" s="57"/>
      <c r="I196" s="57"/>
      <c r="J196" s="57"/>
      <c r="K196" s="57"/>
      <c r="L196" s="57"/>
      <c r="M196" s="109"/>
      <c r="N196" s="103"/>
      <c r="O196" s="36"/>
      <c r="P196" s="12"/>
      <c r="Q196" s="12"/>
      <c r="R196" s="12"/>
      <c r="S196" s="12"/>
      <c r="T196" s="12"/>
      <c r="U196" s="12"/>
      <c r="V196" s="8"/>
      <c r="W196" s="9">
        <f t="shared" si="47"/>
        <v>0</v>
      </c>
      <c r="Y196" s="10" t="e">
        <f>H196-#REF!-#REF!</f>
        <v>#REF!</v>
      </c>
    </row>
    <row r="197" spans="6:27" ht="60" customHeight="1" x14ac:dyDescent="0.2">
      <c r="F197" s="108">
        <f t="shared" ref="F197:F202" si="52">F196+1</f>
        <v>40101</v>
      </c>
      <c r="G197" s="58" t="s">
        <v>120</v>
      </c>
      <c r="H197" s="57">
        <v>4330000</v>
      </c>
      <c r="I197" s="57"/>
      <c r="J197" s="57"/>
      <c r="K197" s="57"/>
      <c r="L197" s="64"/>
      <c r="M197" s="109">
        <f>H197</f>
        <v>4330000</v>
      </c>
      <c r="N197" s="101">
        <f t="shared" ref="N197:N202" si="53">SUM(J197:M197)</f>
        <v>4330000</v>
      </c>
      <c r="O197" s="32"/>
      <c r="P197" s="12"/>
      <c r="Q197" s="12"/>
      <c r="R197" s="12"/>
      <c r="S197" s="12"/>
      <c r="T197" s="12"/>
      <c r="U197" s="12"/>
      <c r="V197" s="8">
        <f>U197+T197+S197+R197</f>
        <v>0</v>
      </c>
      <c r="W197" s="9">
        <f t="shared" si="47"/>
        <v>0</v>
      </c>
      <c r="Y197" s="10" t="e">
        <f>H197-#REF!-#REF!</f>
        <v>#REF!</v>
      </c>
    </row>
    <row r="198" spans="6:27" ht="60" customHeight="1" x14ac:dyDescent="0.2">
      <c r="F198" s="108">
        <f t="shared" si="52"/>
        <v>40102</v>
      </c>
      <c r="G198" s="58" t="s">
        <v>121</v>
      </c>
      <c r="H198" s="57">
        <v>200000</v>
      </c>
      <c r="I198" s="57"/>
      <c r="J198" s="57">
        <f>H198</f>
        <v>200000</v>
      </c>
      <c r="K198" s="57"/>
      <c r="L198" s="64"/>
      <c r="M198" s="109"/>
      <c r="N198" s="101">
        <f t="shared" si="53"/>
        <v>200000</v>
      </c>
      <c r="O198" s="32"/>
      <c r="P198" s="12"/>
      <c r="Q198" s="12"/>
      <c r="R198" s="12"/>
      <c r="S198" s="12"/>
      <c r="T198" s="12"/>
      <c r="U198" s="12"/>
      <c r="V198" s="8">
        <f>U198+T198+S198+R198</f>
        <v>0</v>
      </c>
      <c r="W198" s="9">
        <f t="shared" si="47"/>
        <v>0</v>
      </c>
      <c r="Y198" s="10" t="e">
        <f>H198-#REF!-#REF!</f>
        <v>#REF!</v>
      </c>
    </row>
    <row r="199" spans="6:27" ht="60" customHeight="1" x14ac:dyDescent="0.2">
      <c r="F199" s="108">
        <f t="shared" si="52"/>
        <v>40103</v>
      </c>
      <c r="G199" s="58" t="s">
        <v>281</v>
      </c>
      <c r="H199" s="57">
        <v>200000</v>
      </c>
      <c r="I199" s="57"/>
      <c r="J199" s="57"/>
      <c r="K199" s="57"/>
      <c r="L199" s="64">
        <f>H199</f>
        <v>200000</v>
      </c>
      <c r="M199" s="109"/>
      <c r="N199" s="101">
        <f t="shared" si="53"/>
        <v>200000</v>
      </c>
      <c r="O199" s="32"/>
      <c r="P199" s="12"/>
      <c r="Q199" s="12"/>
      <c r="R199" s="12"/>
      <c r="S199" s="12"/>
      <c r="T199" s="12"/>
      <c r="U199" s="12"/>
      <c r="V199" s="8">
        <f>U199+T199+S199+R199</f>
        <v>0</v>
      </c>
      <c r="W199" s="9">
        <f t="shared" si="47"/>
        <v>0</v>
      </c>
      <c r="Y199" s="10" t="e">
        <f>H199-#REF!-#REF!</f>
        <v>#REF!</v>
      </c>
    </row>
    <row r="200" spans="6:27" ht="60" customHeight="1" x14ac:dyDescent="0.2">
      <c r="F200" s="108">
        <f t="shared" si="52"/>
        <v>40104</v>
      </c>
      <c r="G200" s="58" t="s">
        <v>122</v>
      </c>
      <c r="H200" s="57">
        <v>30000</v>
      </c>
      <c r="I200" s="57"/>
      <c r="J200" s="57"/>
      <c r="K200" s="57">
        <f>H200</f>
        <v>30000</v>
      </c>
      <c r="L200" s="64"/>
      <c r="M200" s="109"/>
      <c r="N200" s="101">
        <f t="shared" si="53"/>
        <v>30000</v>
      </c>
      <c r="O200" s="32"/>
      <c r="P200" s="12"/>
      <c r="Q200" s="12"/>
      <c r="R200" s="12"/>
      <c r="S200" s="12"/>
      <c r="T200" s="12"/>
      <c r="U200" s="12"/>
      <c r="V200" s="8">
        <f>U200+T200+S200+R200</f>
        <v>0</v>
      </c>
      <c r="W200" s="9">
        <f t="shared" si="47"/>
        <v>0</v>
      </c>
      <c r="Y200" s="10" t="e">
        <f>H200-#REF!-#REF!</f>
        <v>#REF!</v>
      </c>
    </row>
    <row r="201" spans="6:27" ht="60" customHeight="1" x14ac:dyDescent="0.2">
      <c r="F201" s="108">
        <f t="shared" si="52"/>
        <v>40105</v>
      </c>
      <c r="G201" s="58" t="s">
        <v>402</v>
      </c>
      <c r="H201" s="57">
        <v>750000</v>
      </c>
      <c r="I201" s="57"/>
      <c r="J201" s="57"/>
      <c r="K201" s="57"/>
      <c r="L201" s="64">
        <f>H201</f>
        <v>750000</v>
      </c>
      <c r="M201" s="109"/>
      <c r="N201" s="101">
        <f t="shared" si="53"/>
        <v>750000</v>
      </c>
      <c r="O201" s="32"/>
      <c r="P201" s="12"/>
      <c r="Q201" s="12"/>
      <c r="R201" s="12"/>
      <c r="S201" s="12"/>
      <c r="T201" s="12"/>
      <c r="U201" s="12"/>
      <c r="V201" s="8"/>
      <c r="W201" s="9"/>
      <c r="Y201" s="10" t="e">
        <f>H201-#REF!-#REF!</f>
        <v>#REF!</v>
      </c>
    </row>
    <row r="202" spans="6:27" ht="60" customHeight="1" x14ac:dyDescent="0.2">
      <c r="F202" s="108">
        <f t="shared" si="52"/>
        <v>40106</v>
      </c>
      <c r="G202" s="58" t="s">
        <v>477</v>
      </c>
      <c r="H202" s="57">
        <v>1200000</v>
      </c>
      <c r="I202" s="57">
        <f>H202</f>
        <v>1200000</v>
      </c>
      <c r="J202" s="57"/>
      <c r="K202" s="57"/>
      <c r="L202" s="64"/>
      <c r="M202" s="109"/>
      <c r="N202" s="101">
        <f t="shared" si="53"/>
        <v>0</v>
      </c>
      <c r="O202" s="32"/>
      <c r="P202" s="12"/>
      <c r="Q202" s="12"/>
      <c r="R202" s="12"/>
      <c r="S202" s="12"/>
      <c r="T202" s="12"/>
      <c r="U202" s="12"/>
      <c r="V202" s="8"/>
      <c r="W202" s="9"/>
      <c r="Y202" s="10" t="e">
        <f>H202-#REF!-#REF!</f>
        <v>#REF!</v>
      </c>
    </row>
    <row r="203" spans="6:27" ht="60" customHeight="1" x14ac:dyDescent="0.2">
      <c r="F203" s="112"/>
      <c r="G203" s="61" t="s">
        <v>123</v>
      </c>
      <c r="H203" s="62">
        <f t="shared" ref="H203:V203" si="54">SUM(H197:H202)</f>
        <v>6710000</v>
      </c>
      <c r="I203" s="62">
        <f t="shared" si="54"/>
        <v>1200000</v>
      </c>
      <c r="J203" s="62">
        <f t="shared" si="54"/>
        <v>200000</v>
      </c>
      <c r="K203" s="62">
        <f t="shared" si="54"/>
        <v>30000</v>
      </c>
      <c r="L203" s="62">
        <f t="shared" si="54"/>
        <v>950000</v>
      </c>
      <c r="M203" s="94">
        <f t="shared" si="54"/>
        <v>4330000</v>
      </c>
      <c r="N203" s="102">
        <f t="shared" si="54"/>
        <v>5510000</v>
      </c>
      <c r="O203" s="34">
        <f t="shared" si="54"/>
        <v>0</v>
      </c>
      <c r="P203" s="9">
        <f t="shared" si="54"/>
        <v>0</v>
      </c>
      <c r="Q203" s="9">
        <f t="shared" si="54"/>
        <v>0</v>
      </c>
      <c r="R203" s="9">
        <f t="shared" si="54"/>
        <v>0</v>
      </c>
      <c r="S203" s="9">
        <f t="shared" si="54"/>
        <v>0</v>
      </c>
      <c r="T203" s="9">
        <f t="shared" si="54"/>
        <v>0</v>
      </c>
      <c r="U203" s="9">
        <f t="shared" si="54"/>
        <v>0</v>
      </c>
      <c r="V203" s="9">
        <f t="shared" si="54"/>
        <v>0</v>
      </c>
      <c r="W203" s="9">
        <f t="shared" si="47"/>
        <v>0</v>
      </c>
      <c r="Y203" s="10" t="e">
        <f>H203-#REF!-#REF!</f>
        <v>#REF!</v>
      </c>
    </row>
    <row r="204" spans="6:27" ht="60" customHeight="1" x14ac:dyDescent="0.2">
      <c r="F204" s="108">
        <v>40200</v>
      </c>
      <c r="G204" s="56" t="s">
        <v>124</v>
      </c>
      <c r="H204" s="57"/>
      <c r="I204" s="57"/>
      <c r="J204" s="57"/>
      <c r="K204" s="57"/>
      <c r="L204" s="64"/>
      <c r="M204" s="109"/>
      <c r="N204" s="100"/>
      <c r="O204" s="32"/>
      <c r="P204" s="8"/>
      <c r="Q204" s="8"/>
      <c r="R204" s="8"/>
      <c r="S204" s="8"/>
      <c r="T204" s="8"/>
      <c r="U204" s="8"/>
      <c r="V204" s="8"/>
      <c r="W204" s="9">
        <f t="shared" si="47"/>
        <v>0</v>
      </c>
      <c r="Y204" s="10" t="e">
        <f>H204-#REF!-#REF!</f>
        <v>#REF!</v>
      </c>
    </row>
    <row r="205" spans="6:27" ht="60" customHeight="1" x14ac:dyDescent="0.2">
      <c r="F205" s="108">
        <f>F204+1</f>
        <v>40201</v>
      </c>
      <c r="G205" s="58" t="s">
        <v>125</v>
      </c>
      <c r="H205" s="57">
        <f>6610000+180000+280000</f>
        <v>7070000</v>
      </c>
      <c r="I205" s="57"/>
      <c r="J205" s="57"/>
      <c r="K205" s="57"/>
      <c r="L205" s="64">
        <f t="shared" ref="L205:L226" si="55">H205</f>
        <v>7070000</v>
      </c>
      <c r="M205" s="109"/>
      <c r="N205" s="101">
        <f t="shared" ref="N205:N233" si="56">SUM(J205:M205)</f>
        <v>7070000</v>
      </c>
      <c r="O205" s="32"/>
      <c r="P205" s="8"/>
      <c r="Q205" s="8"/>
      <c r="R205" s="8"/>
      <c r="S205" s="8"/>
      <c r="T205" s="8"/>
      <c r="U205" s="8"/>
      <c r="V205" s="8">
        <f t="shared" ref="V205:V230" si="57">U205+T205+S205+R205</f>
        <v>0</v>
      </c>
      <c r="W205" s="9">
        <f t="shared" si="47"/>
        <v>0</v>
      </c>
      <c r="Y205" s="10" t="e">
        <f>H205-#REF!-#REF!</f>
        <v>#REF!</v>
      </c>
    </row>
    <row r="206" spans="6:27" ht="60" customHeight="1" x14ac:dyDescent="0.2">
      <c r="F206" s="108">
        <f t="shared" ref="F206:F233" si="58">F205+1</f>
        <v>40202</v>
      </c>
      <c r="G206" s="58" t="s">
        <v>126</v>
      </c>
      <c r="H206" s="57">
        <v>1800000</v>
      </c>
      <c r="I206" s="57"/>
      <c r="J206" s="57"/>
      <c r="K206" s="57"/>
      <c r="L206" s="64">
        <f t="shared" si="55"/>
        <v>1800000</v>
      </c>
      <c r="M206" s="109"/>
      <c r="N206" s="101">
        <f t="shared" si="56"/>
        <v>1800000</v>
      </c>
      <c r="O206" s="32"/>
      <c r="P206" s="8"/>
      <c r="Q206" s="8"/>
      <c r="R206" s="8"/>
      <c r="S206" s="8"/>
      <c r="T206" s="8"/>
      <c r="U206" s="8"/>
      <c r="V206" s="8">
        <f t="shared" si="57"/>
        <v>0</v>
      </c>
      <c r="W206" s="9">
        <f t="shared" si="47"/>
        <v>0</v>
      </c>
      <c r="Y206" s="10" t="e">
        <f>H206-#REF!-#REF!</f>
        <v>#REF!</v>
      </c>
    </row>
    <row r="207" spans="6:27" ht="60" customHeight="1" x14ac:dyDescent="0.2">
      <c r="F207" s="108">
        <f t="shared" si="58"/>
        <v>40203</v>
      </c>
      <c r="G207" s="58" t="s">
        <v>353</v>
      </c>
      <c r="H207" s="57">
        <v>300000</v>
      </c>
      <c r="I207" s="57"/>
      <c r="J207" s="57"/>
      <c r="K207" s="57"/>
      <c r="L207" s="64">
        <f t="shared" si="55"/>
        <v>300000</v>
      </c>
      <c r="M207" s="109"/>
      <c r="N207" s="101">
        <f t="shared" si="56"/>
        <v>300000</v>
      </c>
      <c r="O207" s="32"/>
      <c r="P207" s="8"/>
      <c r="Q207" s="8"/>
      <c r="R207" s="8"/>
      <c r="S207" s="8"/>
      <c r="T207" s="8"/>
      <c r="U207" s="8"/>
      <c r="V207" s="8">
        <f t="shared" si="57"/>
        <v>0</v>
      </c>
      <c r="W207" s="9">
        <f t="shared" si="47"/>
        <v>0</v>
      </c>
      <c r="Y207" s="10" t="e">
        <f>H207-#REF!-#REF!</f>
        <v>#REF!</v>
      </c>
    </row>
    <row r="208" spans="6:27" ht="60" customHeight="1" x14ac:dyDescent="0.2">
      <c r="F208" s="108">
        <f t="shared" si="58"/>
        <v>40204</v>
      </c>
      <c r="G208" s="58" t="s">
        <v>409</v>
      </c>
      <c r="H208" s="57">
        <v>210000</v>
      </c>
      <c r="I208" s="57"/>
      <c r="J208" s="57"/>
      <c r="K208" s="57"/>
      <c r="L208" s="65">
        <f t="shared" si="55"/>
        <v>210000</v>
      </c>
      <c r="M208" s="109"/>
      <c r="N208" s="101">
        <f t="shared" si="56"/>
        <v>210000</v>
      </c>
      <c r="O208" s="32"/>
      <c r="P208" s="8"/>
      <c r="Q208" s="8"/>
      <c r="R208" s="8"/>
      <c r="S208" s="8"/>
      <c r="T208" s="8"/>
      <c r="U208" s="8"/>
      <c r="V208" s="8">
        <f t="shared" si="57"/>
        <v>0</v>
      </c>
      <c r="W208" s="9">
        <f t="shared" si="47"/>
        <v>0</v>
      </c>
      <c r="Y208" s="10" t="e">
        <f>H208-#REF!-#REF!</f>
        <v>#REF!</v>
      </c>
    </row>
    <row r="209" spans="6:25" ht="60" customHeight="1" x14ac:dyDescent="0.2">
      <c r="F209" s="108">
        <f t="shared" si="58"/>
        <v>40205</v>
      </c>
      <c r="G209" s="58" t="s">
        <v>325</v>
      </c>
      <c r="H209" s="57">
        <v>64176000</v>
      </c>
      <c r="I209" s="57"/>
      <c r="J209" s="57"/>
      <c r="K209" s="57"/>
      <c r="L209" s="64">
        <f t="shared" si="55"/>
        <v>64176000</v>
      </c>
      <c r="M209" s="109"/>
      <c r="N209" s="101">
        <f t="shared" si="56"/>
        <v>64176000</v>
      </c>
      <c r="O209" s="32"/>
      <c r="P209" s="8">
        <v>52900000</v>
      </c>
      <c r="Q209" s="8"/>
      <c r="R209" s="8"/>
      <c r="S209" s="8"/>
      <c r="T209" s="8">
        <f>P209</f>
        <v>52900000</v>
      </c>
      <c r="U209" s="8"/>
      <c r="V209" s="8">
        <f t="shared" si="57"/>
        <v>52900000</v>
      </c>
      <c r="W209" s="9">
        <f t="shared" si="47"/>
        <v>0</v>
      </c>
      <c r="Y209" s="10" t="e">
        <f>H209-#REF!-#REF!</f>
        <v>#REF!</v>
      </c>
    </row>
    <row r="210" spans="6:25" ht="60" customHeight="1" x14ac:dyDescent="0.2">
      <c r="F210" s="108">
        <f t="shared" si="58"/>
        <v>40206</v>
      </c>
      <c r="G210" s="58" t="s">
        <v>324</v>
      </c>
      <c r="H210" s="57">
        <v>100000</v>
      </c>
      <c r="I210" s="57"/>
      <c r="J210" s="57"/>
      <c r="K210" s="57"/>
      <c r="L210" s="64">
        <f t="shared" si="55"/>
        <v>100000</v>
      </c>
      <c r="M210" s="109"/>
      <c r="N210" s="101">
        <f t="shared" si="56"/>
        <v>100000</v>
      </c>
      <c r="O210" s="32"/>
      <c r="P210" s="8"/>
      <c r="Q210" s="8"/>
      <c r="R210" s="8"/>
      <c r="S210" s="8"/>
      <c r="T210" s="8"/>
      <c r="U210" s="8"/>
      <c r="V210" s="8">
        <f t="shared" si="57"/>
        <v>0</v>
      </c>
      <c r="W210" s="9"/>
      <c r="Y210" s="10" t="e">
        <f>H210-#REF!-#REF!</f>
        <v>#REF!</v>
      </c>
    </row>
    <row r="211" spans="6:25" ht="60" customHeight="1" x14ac:dyDescent="0.2">
      <c r="F211" s="108">
        <f t="shared" si="58"/>
        <v>40207</v>
      </c>
      <c r="G211" s="58" t="s">
        <v>352</v>
      </c>
      <c r="H211" s="57">
        <v>30000</v>
      </c>
      <c r="I211" s="57"/>
      <c r="J211" s="57"/>
      <c r="K211" s="57"/>
      <c r="L211" s="64">
        <f t="shared" si="55"/>
        <v>30000</v>
      </c>
      <c r="M211" s="109"/>
      <c r="N211" s="101">
        <f t="shared" si="56"/>
        <v>30000</v>
      </c>
      <c r="O211" s="32"/>
      <c r="P211" s="8"/>
      <c r="Q211" s="8"/>
      <c r="R211" s="8"/>
      <c r="S211" s="8"/>
      <c r="T211" s="8"/>
      <c r="U211" s="8"/>
      <c r="V211" s="8">
        <f t="shared" si="57"/>
        <v>0</v>
      </c>
      <c r="W211" s="9">
        <f t="shared" si="47"/>
        <v>0</v>
      </c>
      <c r="Y211" s="10" t="e">
        <f>H211-#REF!-#REF!</f>
        <v>#REF!</v>
      </c>
    </row>
    <row r="212" spans="6:25" ht="60" customHeight="1" x14ac:dyDescent="0.2">
      <c r="F212" s="108">
        <f t="shared" si="58"/>
        <v>40208</v>
      </c>
      <c r="G212" s="58" t="s">
        <v>127</v>
      </c>
      <c r="H212" s="57">
        <v>350000</v>
      </c>
      <c r="I212" s="57"/>
      <c r="J212" s="57"/>
      <c r="K212" s="57"/>
      <c r="L212" s="64">
        <f t="shared" si="55"/>
        <v>350000</v>
      </c>
      <c r="M212" s="109"/>
      <c r="N212" s="101">
        <f t="shared" si="56"/>
        <v>350000</v>
      </c>
      <c r="O212" s="32"/>
      <c r="P212" s="13"/>
      <c r="Q212" s="13"/>
      <c r="R212" s="13"/>
      <c r="S212" s="13"/>
      <c r="T212" s="8"/>
      <c r="U212" s="13"/>
      <c r="V212" s="8">
        <f t="shared" si="57"/>
        <v>0</v>
      </c>
      <c r="W212" s="9">
        <f t="shared" si="47"/>
        <v>0</v>
      </c>
      <c r="Y212" s="10" t="e">
        <f>H212-#REF!-#REF!</f>
        <v>#REF!</v>
      </c>
    </row>
    <row r="213" spans="6:25" ht="60" customHeight="1" x14ac:dyDescent="0.2">
      <c r="F213" s="108">
        <f t="shared" si="58"/>
        <v>40209</v>
      </c>
      <c r="G213" s="58" t="s">
        <v>351</v>
      </c>
      <c r="H213" s="57">
        <v>450000</v>
      </c>
      <c r="I213" s="57"/>
      <c r="J213" s="57"/>
      <c r="K213" s="57"/>
      <c r="L213" s="64">
        <f t="shared" si="55"/>
        <v>450000</v>
      </c>
      <c r="M213" s="109"/>
      <c r="N213" s="101">
        <f t="shared" si="56"/>
        <v>450000</v>
      </c>
      <c r="O213" s="32"/>
      <c r="P213" s="13"/>
      <c r="Q213" s="13"/>
      <c r="R213" s="13"/>
      <c r="S213" s="13"/>
      <c r="T213" s="8"/>
      <c r="U213" s="13"/>
      <c r="V213" s="8">
        <f t="shared" si="57"/>
        <v>0</v>
      </c>
      <c r="W213" s="9">
        <f t="shared" si="47"/>
        <v>0</v>
      </c>
      <c r="Y213" s="10" t="e">
        <f>H213-#REF!-#REF!</f>
        <v>#REF!</v>
      </c>
    </row>
    <row r="214" spans="6:25" ht="60" customHeight="1" x14ac:dyDescent="0.2">
      <c r="F214" s="108">
        <f t="shared" si="58"/>
        <v>40210</v>
      </c>
      <c r="G214" s="58" t="s">
        <v>403</v>
      </c>
      <c r="H214" s="57">
        <v>300000</v>
      </c>
      <c r="I214" s="57"/>
      <c r="J214" s="57"/>
      <c r="K214" s="57"/>
      <c r="L214" s="64">
        <f t="shared" si="55"/>
        <v>300000</v>
      </c>
      <c r="M214" s="109"/>
      <c r="N214" s="101">
        <f t="shared" si="56"/>
        <v>300000</v>
      </c>
      <c r="O214" s="32"/>
      <c r="P214" s="13"/>
      <c r="Q214" s="13"/>
      <c r="R214" s="13"/>
      <c r="S214" s="13"/>
      <c r="T214" s="8"/>
      <c r="U214" s="13"/>
      <c r="V214" s="8"/>
      <c r="W214" s="9"/>
      <c r="Y214" s="10" t="e">
        <f>H214-#REF!-#REF!</f>
        <v>#REF!</v>
      </c>
    </row>
    <row r="215" spans="6:25" ht="60" customHeight="1" x14ac:dyDescent="0.2">
      <c r="F215" s="108">
        <f t="shared" si="58"/>
        <v>40211</v>
      </c>
      <c r="G215" s="58" t="s">
        <v>128</v>
      </c>
      <c r="H215" s="57">
        <v>100000</v>
      </c>
      <c r="I215" s="57"/>
      <c r="J215" s="57"/>
      <c r="K215" s="57"/>
      <c r="L215" s="64">
        <f t="shared" si="55"/>
        <v>100000</v>
      </c>
      <c r="M215" s="109"/>
      <c r="N215" s="101">
        <f t="shared" si="56"/>
        <v>100000</v>
      </c>
      <c r="O215" s="32"/>
      <c r="P215" s="13"/>
      <c r="Q215" s="13"/>
      <c r="R215" s="13"/>
      <c r="S215" s="13"/>
      <c r="T215" s="8"/>
      <c r="U215" s="13"/>
      <c r="V215" s="8">
        <f t="shared" si="57"/>
        <v>0</v>
      </c>
      <c r="W215" s="9">
        <f t="shared" si="47"/>
        <v>0</v>
      </c>
      <c r="Y215" s="10" t="e">
        <f>H215-#REF!-#REF!</f>
        <v>#REF!</v>
      </c>
    </row>
    <row r="216" spans="6:25" ht="60" customHeight="1" x14ac:dyDescent="0.2">
      <c r="F216" s="108">
        <f t="shared" si="58"/>
        <v>40212</v>
      </c>
      <c r="G216" s="58" t="s">
        <v>129</v>
      </c>
      <c r="H216" s="57">
        <v>200000</v>
      </c>
      <c r="I216" s="57"/>
      <c r="J216" s="57"/>
      <c r="K216" s="57"/>
      <c r="L216" s="64">
        <f t="shared" si="55"/>
        <v>200000</v>
      </c>
      <c r="M216" s="109"/>
      <c r="N216" s="101">
        <f t="shared" si="56"/>
        <v>200000</v>
      </c>
      <c r="O216" s="32"/>
      <c r="P216" s="8"/>
      <c r="Q216" s="8"/>
      <c r="R216" s="8"/>
      <c r="S216" s="8"/>
      <c r="T216" s="8"/>
      <c r="U216" s="8"/>
      <c r="V216" s="8">
        <f t="shared" si="57"/>
        <v>0</v>
      </c>
      <c r="W216" s="9">
        <f t="shared" si="47"/>
        <v>0</v>
      </c>
      <c r="Y216" s="10" t="e">
        <f>H216-#REF!-#REF!</f>
        <v>#REF!</v>
      </c>
    </row>
    <row r="217" spans="6:25" ht="60" customHeight="1" x14ac:dyDescent="0.2">
      <c r="F217" s="108">
        <f t="shared" si="58"/>
        <v>40213</v>
      </c>
      <c r="G217" s="58" t="s">
        <v>130</v>
      </c>
      <c r="H217" s="57">
        <v>100000</v>
      </c>
      <c r="I217" s="57"/>
      <c r="J217" s="57"/>
      <c r="K217" s="57"/>
      <c r="L217" s="65">
        <f t="shared" si="55"/>
        <v>100000</v>
      </c>
      <c r="M217" s="109"/>
      <c r="N217" s="101">
        <f t="shared" si="56"/>
        <v>100000</v>
      </c>
      <c r="O217" s="32"/>
      <c r="P217" s="8"/>
      <c r="Q217" s="8"/>
      <c r="R217" s="8"/>
      <c r="S217" s="8"/>
      <c r="T217" s="8"/>
      <c r="U217" s="8"/>
      <c r="V217" s="8">
        <f t="shared" si="57"/>
        <v>0</v>
      </c>
      <c r="W217" s="9">
        <f t="shared" si="47"/>
        <v>0</v>
      </c>
      <c r="Y217" s="10" t="e">
        <f>H217-#REF!-#REF!</f>
        <v>#REF!</v>
      </c>
    </row>
    <row r="218" spans="6:25" ht="60" customHeight="1" x14ac:dyDescent="0.2">
      <c r="F218" s="108">
        <f t="shared" si="58"/>
        <v>40214</v>
      </c>
      <c r="G218" s="58" t="s">
        <v>131</v>
      </c>
      <c r="H218" s="57">
        <v>900000</v>
      </c>
      <c r="I218" s="57"/>
      <c r="J218" s="57"/>
      <c r="K218" s="57"/>
      <c r="L218" s="65">
        <f t="shared" si="55"/>
        <v>900000</v>
      </c>
      <c r="M218" s="109"/>
      <c r="N218" s="101">
        <f t="shared" si="56"/>
        <v>900000</v>
      </c>
      <c r="O218" s="32"/>
      <c r="P218" s="8"/>
      <c r="Q218" s="8"/>
      <c r="R218" s="8"/>
      <c r="S218" s="8"/>
      <c r="T218" s="8"/>
      <c r="U218" s="8"/>
      <c r="V218" s="8">
        <f t="shared" si="57"/>
        <v>0</v>
      </c>
      <c r="W218" s="9">
        <f t="shared" ref="W218:W270" si="59">P218-Q218-V218</f>
        <v>0</v>
      </c>
      <c r="Y218" s="10" t="e">
        <f>H218-#REF!-#REF!</f>
        <v>#REF!</v>
      </c>
    </row>
    <row r="219" spans="6:25" ht="60" customHeight="1" x14ac:dyDescent="0.2">
      <c r="F219" s="108">
        <f t="shared" si="58"/>
        <v>40215</v>
      </c>
      <c r="G219" s="58" t="s">
        <v>404</v>
      </c>
      <c r="H219" s="57">
        <v>3000000</v>
      </c>
      <c r="I219" s="57"/>
      <c r="J219" s="57"/>
      <c r="K219" s="57"/>
      <c r="L219" s="65">
        <f t="shared" si="55"/>
        <v>3000000</v>
      </c>
      <c r="M219" s="109"/>
      <c r="N219" s="101">
        <f t="shared" si="56"/>
        <v>3000000</v>
      </c>
      <c r="O219" s="32"/>
      <c r="P219" s="8"/>
      <c r="Q219" s="8"/>
      <c r="R219" s="8"/>
      <c r="S219" s="8"/>
      <c r="T219" s="8"/>
      <c r="U219" s="8"/>
      <c r="V219" s="8"/>
      <c r="W219" s="9"/>
      <c r="Y219" s="10" t="e">
        <f>H219-#REF!-#REF!</f>
        <v>#REF!</v>
      </c>
    </row>
    <row r="220" spans="6:25" ht="60" customHeight="1" x14ac:dyDescent="0.2">
      <c r="F220" s="108">
        <f t="shared" si="58"/>
        <v>40216</v>
      </c>
      <c r="G220" s="58" t="s">
        <v>132</v>
      </c>
      <c r="H220" s="57">
        <v>300000</v>
      </c>
      <c r="I220" s="57"/>
      <c r="J220" s="57"/>
      <c r="K220" s="57"/>
      <c r="L220" s="65">
        <f t="shared" si="55"/>
        <v>300000</v>
      </c>
      <c r="M220" s="109"/>
      <c r="N220" s="101">
        <f t="shared" si="56"/>
        <v>300000</v>
      </c>
      <c r="O220" s="32"/>
      <c r="P220" s="8"/>
      <c r="Q220" s="8"/>
      <c r="R220" s="8"/>
      <c r="S220" s="8"/>
      <c r="T220" s="8"/>
      <c r="U220" s="8"/>
      <c r="V220" s="8">
        <f t="shared" si="57"/>
        <v>0</v>
      </c>
      <c r="W220" s="9">
        <f t="shared" si="59"/>
        <v>0</v>
      </c>
      <c r="Y220" s="10" t="e">
        <f>H220-#REF!-#REF!</f>
        <v>#REF!</v>
      </c>
    </row>
    <row r="221" spans="6:25" ht="76.5" x14ac:dyDescent="0.2">
      <c r="F221" s="108">
        <f t="shared" si="58"/>
        <v>40217</v>
      </c>
      <c r="G221" s="58" t="s">
        <v>286</v>
      </c>
      <c r="H221" s="57">
        <v>600000</v>
      </c>
      <c r="I221" s="57"/>
      <c r="J221" s="57"/>
      <c r="K221" s="57"/>
      <c r="L221" s="65">
        <f t="shared" si="55"/>
        <v>600000</v>
      </c>
      <c r="M221" s="109"/>
      <c r="N221" s="101">
        <f t="shared" si="56"/>
        <v>600000</v>
      </c>
      <c r="O221" s="32"/>
      <c r="P221" s="8"/>
      <c r="Q221" s="8"/>
      <c r="R221" s="8"/>
      <c r="S221" s="8"/>
      <c r="T221" s="8"/>
      <c r="U221" s="8"/>
      <c r="V221" s="8">
        <f t="shared" si="57"/>
        <v>0</v>
      </c>
      <c r="W221" s="9">
        <f t="shared" si="59"/>
        <v>0</v>
      </c>
      <c r="Y221" s="10" t="e">
        <f>H221-#REF!-#REF!</f>
        <v>#REF!</v>
      </c>
    </row>
    <row r="222" spans="6:25" ht="60" customHeight="1" x14ac:dyDescent="0.2">
      <c r="F222" s="108">
        <f t="shared" si="58"/>
        <v>40218</v>
      </c>
      <c r="G222" s="58" t="s">
        <v>326</v>
      </c>
      <c r="H222" s="57">
        <v>200000</v>
      </c>
      <c r="I222" s="57"/>
      <c r="J222" s="57"/>
      <c r="K222" s="57"/>
      <c r="L222" s="65">
        <f t="shared" si="55"/>
        <v>200000</v>
      </c>
      <c r="M222" s="109"/>
      <c r="N222" s="101">
        <f t="shared" si="56"/>
        <v>200000</v>
      </c>
      <c r="O222" s="32"/>
      <c r="P222" s="8"/>
      <c r="Q222" s="8"/>
      <c r="R222" s="8"/>
      <c r="S222" s="8"/>
      <c r="T222" s="8"/>
      <c r="U222" s="8"/>
      <c r="V222" s="8">
        <f t="shared" si="57"/>
        <v>0</v>
      </c>
      <c r="W222" s="9"/>
      <c r="Y222" s="10" t="e">
        <f>H222-#REF!-#REF!</f>
        <v>#REF!</v>
      </c>
    </row>
    <row r="223" spans="6:25" ht="60" customHeight="1" x14ac:dyDescent="0.2">
      <c r="F223" s="108">
        <f t="shared" si="58"/>
        <v>40219</v>
      </c>
      <c r="G223" s="58" t="s">
        <v>287</v>
      </c>
      <c r="H223" s="57">
        <v>100000</v>
      </c>
      <c r="I223" s="57"/>
      <c r="J223" s="57"/>
      <c r="K223" s="57"/>
      <c r="L223" s="65">
        <f t="shared" si="55"/>
        <v>100000</v>
      </c>
      <c r="M223" s="109"/>
      <c r="N223" s="101">
        <f t="shared" si="56"/>
        <v>100000</v>
      </c>
      <c r="O223" s="32"/>
      <c r="P223" s="8"/>
      <c r="Q223" s="8"/>
      <c r="R223" s="8"/>
      <c r="S223" s="8"/>
      <c r="T223" s="8"/>
      <c r="U223" s="8"/>
      <c r="V223" s="8">
        <f t="shared" si="57"/>
        <v>0</v>
      </c>
      <c r="W223" s="9">
        <f t="shared" si="59"/>
        <v>0</v>
      </c>
      <c r="Y223" s="10" t="e">
        <f>H223-#REF!-#REF!</f>
        <v>#REF!</v>
      </c>
    </row>
    <row r="224" spans="6:25" ht="60" customHeight="1" x14ac:dyDescent="0.2">
      <c r="F224" s="108">
        <f t="shared" si="58"/>
        <v>40220</v>
      </c>
      <c r="G224" s="58" t="s">
        <v>288</v>
      </c>
      <c r="H224" s="57">
        <v>100000</v>
      </c>
      <c r="I224" s="57"/>
      <c r="J224" s="57"/>
      <c r="K224" s="57"/>
      <c r="L224" s="65">
        <f t="shared" si="55"/>
        <v>100000</v>
      </c>
      <c r="M224" s="109"/>
      <c r="N224" s="101">
        <f t="shared" si="56"/>
        <v>100000</v>
      </c>
      <c r="O224" s="32"/>
      <c r="P224" s="8"/>
      <c r="Q224" s="8"/>
      <c r="R224" s="8"/>
      <c r="S224" s="8"/>
      <c r="T224" s="8"/>
      <c r="U224" s="8"/>
      <c r="V224" s="8">
        <f t="shared" si="57"/>
        <v>0</v>
      </c>
      <c r="W224" s="9">
        <f t="shared" si="59"/>
        <v>0</v>
      </c>
      <c r="Y224" s="10" t="e">
        <f>H224-#REF!-#REF!</f>
        <v>#REF!</v>
      </c>
    </row>
    <row r="225" spans="6:25" ht="60" customHeight="1" x14ac:dyDescent="0.2">
      <c r="F225" s="108">
        <f t="shared" si="58"/>
        <v>40221</v>
      </c>
      <c r="G225" s="58" t="s">
        <v>302</v>
      </c>
      <c r="H225" s="57">
        <v>30000</v>
      </c>
      <c r="I225" s="57"/>
      <c r="J225" s="57"/>
      <c r="K225" s="57"/>
      <c r="L225" s="65">
        <f t="shared" si="55"/>
        <v>30000</v>
      </c>
      <c r="M225" s="109"/>
      <c r="N225" s="101">
        <f t="shared" si="56"/>
        <v>30000</v>
      </c>
      <c r="O225" s="32"/>
      <c r="P225" s="8"/>
      <c r="Q225" s="8"/>
      <c r="R225" s="8"/>
      <c r="S225" s="8"/>
      <c r="T225" s="8"/>
      <c r="U225" s="8"/>
      <c r="V225" s="8">
        <f t="shared" si="57"/>
        <v>0</v>
      </c>
      <c r="W225" s="9"/>
      <c r="Y225" s="10" t="e">
        <f>H225-#REF!-#REF!</f>
        <v>#REF!</v>
      </c>
    </row>
    <row r="226" spans="6:25" ht="60" customHeight="1" x14ac:dyDescent="0.2">
      <c r="F226" s="108">
        <f t="shared" si="58"/>
        <v>40222</v>
      </c>
      <c r="G226" s="58" t="s">
        <v>505</v>
      </c>
      <c r="H226" s="57">
        <v>100000</v>
      </c>
      <c r="I226" s="57"/>
      <c r="J226" s="57"/>
      <c r="K226" s="57"/>
      <c r="L226" s="65">
        <f t="shared" si="55"/>
        <v>100000</v>
      </c>
      <c r="M226" s="109"/>
      <c r="N226" s="101">
        <f t="shared" si="56"/>
        <v>100000</v>
      </c>
      <c r="O226" s="32"/>
      <c r="P226" s="8"/>
      <c r="Q226" s="8"/>
      <c r="R226" s="8"/>
      <c r="S226" s="8"/>
      <c r="T226" s="8"/>
      <c r="U226" s="8"/>
      <c r="V226" s="8">
        <f t="shared" si="57"/>
        <v>0</v>
      </c>
      <c r="W226" s="9"/>
      <c r="Y226" s="10" t="e">
        <f>H226-#REF!-#REF!</f>
        <v>#REF!</v>
      </c>
    </row>
    <row r="227" spans="6:25" ht="60" customHeight="1" x14ac:dyDescent="0.2">
      <c r="F227" s="108">
        <f t="shared" si="58"/>
        <v>40223</v>
      </c>
      <c r="G227" s="58" t="s">
        <v>327</v>
      </c>
      <c r="H227" s="57">
        <v>1500000</v>
      </c>
      <c r="I227" s="57"/>
      <c r="J227" s="57"/>
      <c r="K227" s="57"/>
      <c r="L227" s="65"/>
      <c r="M227" s="109">
        <f>H227</f>
        <v>1500000</v>
      </c>
      <c r="N227" s="101">
        <f t="shared" si="56"/>
        <v>1500000</v>
      </c>
      <c r="O227" s="32"/>
      <c r="P227" s="8"/>
      <c r="Q227" s="8"/>
      <c r="R227" s="8"/>
      <c r="S227" s="8"/>
      <c r="T227" s="8"/>
      <c r="U227" s="8"/>
      <c r="V227" s="8">
        <f t="shared" si="57"/>
        <v>0</v>
      </c>
      <c r="W227" s="9"/>
      <c r="Y227" s="10" t="e">
        <f>H227-#REF!-#REF!</f>
        <v>#REF!</v>
      </c>
    </row>
    <row r="228" spans="6:25" ht="60" customHeight="1" x14ac:dyDescent="0.2">
      <c r="F228" s="108">
        <f t="shared" si="58"/>
        <v>40224</v>
      </c>
      <c r="G228" s="58" t="s">
        <v>303</v>
      </c>
      <c r="H228" s="57">
        <v>250000</v>
      </c>
      <c r="I228" s="57"/>
      <c r="J228" s="57"/>
      <c r="K228" s="57"/>
      <c r="L228" s="65">
        <f t="shared" ref="L228:L233" si="60">H228</f>
        <v>250000</v>
      </c>
      <c r="M228" s="109"/>
      <c r="N228" s="101">
        <f t="shared" si="56"/>
        <v>250000</v>
      </c>
      <c r="O228" s="32"/>
      <c r="P228" s="8"/>
      <c r="Q228" s="8"/>
      <c r="R228" s="8"/>
      <c r="S228" s="8"/>
      <c r="T228" s="8"/>
      <c r="U228" s="8"/>
      <c r="V228" s="8">
        <f t="shared" si="57"/>
        <v>0</v>
      </c>
      <c r="W228" s="9"/>
      <c r="Y228" s="10" t="e">
        <f>H228-#REF!-#REF!</f>
        <v>#REF!</v>
      </c>
    </row>
    <row r="229" spans="6:25" ht="60" customHeight="1" x14ac:dyDescent="0.2">
      <c r="F229" s="108">
        <f t="shared" si="58"/>
        <v>40225</v>
      </c>
      <c r="G229" s="58" t="s">
        <v>328</v>
      </c>
      <c r="H229" s="57">
        <v>300000</v>
      </c>
      <c r="I229" s="57"/>
      <c r="J229" s="57"/>
      <c r="K229" s="57"/>
      <c r="L229" s="65">
        <f t="shared" si="60"/>
        <v>300000</v>
      </c>
      <c r="M229" s="109"/>
      <c r="N229" s="101">
        <f t="shared" si="56"/>
        <v>300000</v>
      </c>
      <c r="O229" s="32"/>
      <c r="P229" s="8"/>
      <c r="Q229" s="8"/>
      <c r="R229" s="8"/>
      <c r="S229" s="8"/>
      <c r="T229" s="8"/>
      <c r="U229" s="8"/>
      <c r="V229" s="8">
        <f t="shared" si="57"/>
        <v>0</v>
      </c>
      <c r="W229" s="9"/>
      <c r="Y229" s="10" t="e">
        <f>H229-#REF!-#REF!</f>
        <v>#REF!</v>
      </c>
    </row>
    <row r="230" spans="6:25" ht="60" customHeight="1" x14ac:dyDescent="0.2">
      <c r="F230" s="108">
        <f t="shared" si="58"/>
        <v>40226</v>
      </c>
      <c r="G230" s="58" t="s">
        <v>405</v>
      </c>
      <c r="H230" s="57">
        <v>1000000</v>
      </c>
      <c r="I230" s="57"/>
      <c r="J230" s="57"/>
      <c r="K230" s="57"/>
      <c r="L230" s="65">
        <f t="shared" si="60"/>
        <v>1000000</v>
      </c>
      <c r="M230" s="109"/>
      <c r="N230" s="101">
        <f t="shared" si="56"/>
        <v>1000000</v>
      </c>
      <c r="O230" s="32"/>
      <c r="P230" s="8"/>
      <c r="Q230" s="8"/>
      <c r="R230" s="8"/>
      <c r="S230" s="8"/>
      <c r="T230" s="8"/>
      <c r="U230" s="8"/>
      <c r="V230" s="8">
        <f t="shared" si="57"/>
        <v>0</v>
      </c>
      <c r="W230" s="9">
        <f t="shared" si="59"/>
        <v>0</v>
      </c>
      <c r="Y230" s="10" t="e">
        <f>H230-#REF!-#REF!</f>
        <v>#REF!</v>
      </c>
    </row>
    <row r="231" spans="6:25" ht="60" customHeight="1" x14ac:dyDescent="0.2">
      <c r="F231" s="108">
        <f t="shared" si="58"/>
        <v>40227</v>
      </c>
      <c r="G231" s="58" t="s">
        <v>406</v>
      </c>
      <c r="H231" s="57">
        <v>30000</v>
      </c>
      <c r="I231" s="57"/>
      <c r="J231" s="57"/>
      <c r="K231" s="57"/>
      <c r="L231" s="65">
        <f t="shared" si="60"/>
        <v>30000</v>
      </c>
      <c r="M231" s="109"/>
      <c r="N231" s="101">
        <f t="shared" si="56"/>
        <v>30000</v>
      </c>
      <c r="O231" s="32"/>
      <c r="P231" s="8"/>
      <c r="Q231" s="8"/>
      <c r="R231" s="8"/>
      <c r="S231" s="8"/>
      <c r="T231" s="8"/>
      <c r="U231" s="8"/>
      <c r="V231" s="8"/>
      <c r="W231" s="9"/>
      <c r="Y231" s="10" t="e">
        <f>H231-#REF!-#REF!</f>
        <v>#REF!</v>
      </c>
    </row>
    <row r="232" spans="6:25" ht="60" customHeight="1" x14ac:dyDescent="0.2">
      <c r="F232" s="108">
        <f t="shared" si="58"/>
        <v>40228</v>
      </c>
      <c r="G232" s="58" t="s">
        <v>407</v>
      </c>
      <c r="H232" s="57">
        <v>100000</v>
      </c>
      <c r="I232" s="57"/>
      <c r="J232" s="57"/>
      <c r="K232" s="57"/>
      <c r="L232" s="65">
        <f t="shared" si="60"/>
        <v>100000</v>
      </c>
      <c r="M232" s="109"/>
      <c r="N232" s="101">
        <f t="shared" si="56"/>
        <v>100000</v>
      </c>
      <c r="O232" s="32"/>
      <c r="P232" s="8"/>
      <c r="Q232" s="8"/>
      <c r="R232" s="8"/>
      <c r="S232" s="8"/>
      <c r="T232" s="8"/>
      <c r="U232" s="8"/>
      <c r="V232" s="8"/>
      <c r="W232" s="9"/>
      <c r="Y232" s="10" t="e">
        <f>H232-#REF!-#REF!</f>
        <v>#REF!</v>
      </c>
    </row>
    <row r="233" spans="6:25" ht="60" customHeight="1" x14ac:dyDescent="0.2">
      <c r="F233" s="108">
        <f t="shared" si="58"/>
        <v>40229</v>
      </c>
      <c r="G233" s="58" t="s">
        <v>408</v>
      </c>
      <c r="H233" s="57">
        <v>70000</v>
      </c>
      <c r="I233" s="57"/>
      <c r="J233" s="57"/>
      <c r="K233" s="57"/>
      <c r="L233" s="65">
        <f t="shared" si="60"/>
        <v>70000</v>
      </c>
      <c r="M233" s="109"/>
      <c r="N233" s="101">
        <f t="shared" si="56"/>
        <v>70000</v>
      </c>
      <c r="O233" s="32"/>
      <c r="P233" s="8"/>
      <c r="Q233" s="8"/>
      <c r="R233" s="8"/>
      <c r="S233" s="8"/>
      <c r="T233" s="8"/>
      <c r="U233" s="8"/>
      <c r="V233" s="8"/>
      <c r="W233" s="9"/>
      <c r="Y233" s="10" t="e">
        <f>H233-#REF!-#REF!</f>
        <v>#REF!</v>
      </c>
    </row>
    <row r="234" spans="6:25" ht="60" customHeight="1" x14ac:dyDescent="0.2">
      <c r="F234" s="112"/>
      <c r="G234" s="61" t="s">
        <v>133</v>
      </c>
      <c r="H234" s="62">
        <f t="shared" ref="H234:W234" si="61">SUM(H205:H233)</f>
        <v>83766000</v>
      </c>
      <c r="I234" s="62">
        <f t="shared" si="61"/>
        <v>0</v>
      </c>
      <c r="J234" s="62">
        <f t="shared" si="61"/>
        <v>0</v>
      </c>
      <c r="K234" s="62">
        <f t="shared" si="61"/>
        <v>0</v>
      </c>
      <c r="L234" s="62">
        <f t="shared" si="61"/>
        <v>82266000</v>
      </c>
      <c r="M234" s="94">
        <f t="shared" si="61"/>
        <v>1500000</v>
      </c>
      <c r="N234" s="102">
        <f t="shared" si="61"/>
        <v>83766000</v>
      </c>
      <c r="O234" s="34">
        <f t="shared" si="61"/>
        <v>0</v>
      </c>
      <c r="P234" s="9">
        <f t="shared" si="61"/>
        <v>52900000</v>
      </c>
      <c r="Q234" s="9">
        <f t="shared" si="61"/>
        <v>0</v>
      </c>
      <c r="R234" s="9">
        <f t="shared" si="61"/>
        <v>0</v>
      </c>
      <c r="S234" s="9">
        <f t="shared" si="61"/>
        <v>0</v>
      </c>
      <c r="T234" s="9">
        <f t="shared" si="61"/>
        <v>52900000</v>
      </c>
      <c r="U234" s="9">
        <f t="shared" si="61"/>
        <v>0</v>
      </c>
      <c r="V234" s="9">
        <f t="shared" si="61"/>
        <v>52900000</v>
      </c>
      <c r="W234" s="9">
        <f t="shared" si="61"/>
        <v>0</v>
      </c>
      <c r="Y234" s="10" t="e">
        <f>H234-#REF!-#REF!</f>
        <v>#REF!</v>
      </c>
    </row>
    <row r="235" spans="6:25" ht="60" customHeight="1" x14ac:dyDescent="0.2">
      <c r="F235" s="108">
        <v>40300</v>
      </c>
      <c r="G235" s="56" t="s">
        <v>134</v>
      </c>
      <c r="H235" s="57"/>
      <c r="I235" s="57"/>
      <c r="J235" s="57"/>
      <c r="K235" s="57"/>
      <c r="L235" s="65"/>
      <c r="M235" s="109"/>
      <c r="N235" s="100"/>
      <c r="O235" s="32"/>
      <c r="P235" s="8"/>
      <c r="Q235" s="8"/>
      <c r="R235" s="8"/>
      <c r="S235" s="8"/>
      <c r="T235" s="8"/>
      <c r="U235" s="8"/>
      <c r="V235" s="8"/>
      <c r="W235" s="9">
        <f t="shared" si="59"/>
        <v>0</v>
      </c>
      <c r="Y235" s="10" t="e">
        <f>H235-#REF!-#REF!</f>
        <v>#REF!</v>
      </c>
    </row>
    <row r="236" spans="6:25" ht="60" customHeight="1" x14ac:dyDescent="0.2">
      <c r="F236" s="108">
        <f>F235+1</f>
        <v>40301</v>
      </c>
      <c r="G236" s="58" t="s">
        <v>135</v>
      </c>
      <c r="H236" s="57">
        <v>40000</v>
      </c>
      <c r="I236" s="57"/>
      <c r="J236" s="57"/>
      <c r="K236" s="57"/>
      <c r="L236" s="65">
        <f>H236</f>
        <v>40000</v>
      </c>
      <c r="M236" s="109"/>
      <c r="N236" s="101">
        <f t="shared" ref="N236:N243" si="62">SUM(J236:M236)</f>
        <v>40000</v>
      </c>
      <c r="O236" s="32"/>
      <c r="P236" s="8"/>
      <c r="Q236" s="8"/>
      <c r="R236" s="8"/>
      <c r="S236" s="8"/>
      <c r="T236" s="8"/>
      <c r="U236" s="8"/>
      <c r="V236" s="8">
        <f>U236+T236+S236+R236</f>
        <v>0</v>
      </c>
      <c r="W236" s="9">
        <f t="shared" si="59"/>
        <v>0</v>
      </c>
      <c r="Y236" s="10" t="e">
        <f>H236-#REF!-#REF!</f>
        <v>#REF!</v>
      </c>
    </row>
    <row r="237" spans="6:25" ht="60" customHeight="1" x14ac:dyDescent="0.2">
      <c r="F237" s="108">
        <f t="shared" ref="F237:F243" si="63">F236+1</f>
        <v>40302</v>
      </c>
      <c r="G237" s="58" t="s">
        <v>354</v>
      </c>
      <c r="H237" s="57">
        <v>600000</v>
      </c>
      <c r="I237" s="57"/>
      <c r="J237" s="57"/>
      <c r="K237" s="57"/>
      <c r="L237" s="65">
        <f>H237</f>
        <v>600000</v>
      </c>
      <c r="M237" s="109"/>
      <c r="N237" s="101">
        <f t="shared" si="62"/>
        <v>600000</v>
      </c>
      <c r="O237" s="32"/>
      <c r="P237" s="8"/>
      <c r="Q237" s="8"/>
      <c r="R237" s="8"/>
      <c r="S237" s="8"/>
      <c r="T237" s="8"/>
      <c r="U237" s="8"/>
      <c r="V237" s="8">
        <f>U237+T237+S237+R237</f>
        <v>0</v>
      </c>
      <c r="W237" s="9">
        <f t="shared" si="59"/>
        <v>0</v>
      </c>
      <c r="Y237" s="10" t="e">
        <f>H237-#REF!-#REF!</f>
        <v>#REF!</v>
      </c>
    </row>
    <row r="238" spans="6:25" ht="60" customHeight="1" x14ac:dyDescent="0.2">
      <c r="F238" s="108">
        <f t="shared" si="63"/>
        <v>40303</v>
      </c>
      <c r="G238" s="58" t="s">
        <v>136</v>
      </c>
      <c r="H238" s="57">
        <v>350000</v>
      </c>
      <c r="I238" s="57">
        <f>H238/2</f>
        <v>175000</v>
      </c>
      <c r="J238" s="57"/>
      <c r="K238" s="57"/>
      <c r="L238" s="65">
        <f>H238/2</f>
        <v>175000</v>
      </c>
      <c r="M238" s="109"/>
      <c r="N238" s="101">
        <f t="shared" si="62"/>
        <v>175000</v>
      </c>
      <c r="O238" s="32"/>
      <c r="P238" s="8"/>
      <c r="Q238" s="8"/>
      <c r="R238" s="8"/>
      <c r="S238" s="8"/>
      <c r="T238" s="8"/>
      <c r="U238" s="8"/>
      <c r="V238" s="8">
        <f>U238+T238+S238+R238</f>
        <v>0</v>
      </c>
      <c r="W238" s="9">
        <f t="shared" si="59"/>
        <v>0</v>
      </c>
      <c r="Y238" s="10" t="e">
        <f>H238-#REF!-#REF!</f>
        <v>#REF!</v>
      </c>
    </row>
    <row r="239" spans="6:25" ht="60" customHeight="1" x14ac:dyDescent="0.2">
      <c r="F239" s="108">
        <f t="shared" si="63"/>
        <v>40304</v>
      </c>
      <c r="G239" s="58" t="s">
        <v>137</v>
      </c>
      <c r="H239" s="57">
        <v>832000</v>
      </c>
      <c r="I239" s="57">
        <f>H239/2</f>
        <v>416000</v>
      </c>
      <c r="J239" s="57"/>
      <c r="K239" s="57"/>
      <c r="L239" s="65">
        <f>H239-I239</f>
        <v>416000</v>
      </c>
      <c r="M239" s="109"/>
      <c r="N239" s="101">
        <f t="shared" si="62"/>
        <v>416000</v>
      </c>
      <c r="O239" s="32"/>
      <c r="P239" s="8"/>
      <c r="Q239" s="8"/>
      <c r="R239" s="8"/>
      <c r="S239" s="8"/>
      <c r="T239" s="8"/>
      <c r="U239" s="8"/>
      <c r="V239" s="8">
        <f>U239+T239+S239+R239</f>
        <v>0</v>
      </c>
      <c r="W239" s="9">
        <f t="shared" si="59"/>
        <v>0</v>
      </c>
      <c r="Y239" s="10" t="e">
        <f>H239-#REF!-#REF!</f>
        <v>#REF!</v>
      </c>
    </row>
    <row r="240" spans="6:25" ht="60" customHeight="1" x14ac:dyDescent="0.2">
      <c r="F240" s="108">
        <f t="shared" si="63"/>
        <v>40305</v>
      </c>
      <c r="G240" s="58" t="s">
        <v>138</v>
      </c>
      <c r="H240" s="57">
        <v>5000</v>
      </c>
      <c r="I240" s="57"/>
      <c r="J240" s="57"/>
      <c r="K240" s="57"/>
      <c r="L240" s="65">
        <f>H240</f>
        <v>5000</v>
      </c>
      <c r="M240" s="109"/>
      <c r="N240" s="101">
        <f t="shared" si="62"/>
        <v>5000</v>
      </c>
      <c r="O240" s="32"/>
      <c r="P240" s="8"/>
      <c r="Q240" s="8"/>
      <c r="R240" s="8"/>
      <c r="S240" s="8"/>
      <c r="T240" s="8"/>
      <c r="U240" s="8"/>
      <c r="V240" s="8">
        <f>U240+T240+S240+R240</f>
        <v>0</v>
      </c>
      <c r="W240" s="9">
        <f>P240-Q240-V240</f>
        <v>0</v>
      </c>
      <c r="Y240" s="10" t="e">
        <f>H240-#REF!-#REF!</f>
        <v>#REF!</v>
      </c>
    </row>
    <row r="241" spans="6:25" ht="60" customHeight="1" x14ac:dyDescent="0.2">
      <c r="F241" s="108">
        <f t="shared" si="63"/>
        <v>40306</v>
      </c>
      <c r="G241" s="58" t="s">
        <v>410</v>
      </c>
      <c r="H241" s="57">
        <v>20000</v>
      </c>
      <c r="I241" s="57"/>
      <c r="J241" s="57"/>
      <c r="K241" s="57"/>
      <c r="L241" s="65"/>
      <c r="M241" s="109">
        <f>H241</f>
        <v>20000</v>
      </c>
      <c r="N241" s="101">
        <f t="shared" si="62"/>
        <v>20000</v>
      </c>
      <c r="O241" s="32"/>
      <c r="P241" s="8"/>
      <c r="Q241" s="8"/>
      <c r="R241" s="8"/>
      <c r="S241" s="8"/>
      <c r="T241" s="8"/>
      <c r="U241" s="8"/>
      <c r="V241" s="8"/>
      <c r="W241" s="9"/>
      <c r="Y241" s="10" t="e">
        <f>H241-#REF!-#REF!</f>
        <v>#REF!</v>
      </c>
    </row>
    <row r="242" spans="6:25" ht="60" customHeight="1" x14ac:dyDescent="0.2">
      <c r="F242" s="108">
        <f t="shared" si="63"/>
        <v>40307</v>
      </c>
      <c r="G242" s="58" t="s">
        <v>466</v>
      </c>
      <c r="H242" s="57">
        <v>25000</v>
      </c>
      <c r="I242" s="57"/>
      <c r="J242" s="57"/>
      <c r="K242" s="57"/>
      <c r="L242" s="65">
        <f>H242</f>
        <v>25000</v>
      </c>
      <c r="M242" s="109"/>
      <c r="N242" s="101">
        <f t="shared" si="62"/>
        <v>25000</v>
      </c>
      <c r="O242" s="32"/>
      <c r="P242" s="8"/>
      <c r="Q242" s="8"/>
      <c r="R242" s="8"/>
      <c r="S242" s="8"/>
      <c r="T242" s="8"/>
      <c r="U242" s="8"/>
      <c r="V242" s="8"/>
      <c r="W242" s="9"/>
      <c r="Y242" s="10" t="e">
        <f>H242-#REF!-#REF!</f>
        <v>#REF!</v>
      </c>
    </row>
    <row r="243" spans="6:25" ht="60" customHeight="1" x14ac:dyDescent="0.2">
      <c r="F243" s="108">
        <f t="shared" si="63"/>
        <v>40308</v>
      </c>
      <c r="G243" s="58" t="s">
        <v>467</v>
      </c>
      <c r="H243" s="57">
        <v>50000</v>
      </c>
      <c r="I243" s="57"/>
      <c r="J243" s="57"/>
      <c r="K243" s="57"/>
      <c r="L243" s="65">
        <f>H243</f>
        <v>50000</v>
      </c>
      <c r="M243" s="109"/>
      <c r="N243" s="101">
        <f t="shared" si="62"/>
        <v>50000</v>
      </c>
      <c r="O243" s="32"/>
      <c r="P243" s="8"/>
      <c r="Q243" s="8"/>
      <c r="R243" s="8"/>
      <c r="S243" s="8"/>
      <c r="T243" s="8"/>
      <c r="U243" s="8"/>
      <c r="V243" s="8"/>
      <c r="W243" s="9"/>
      <c r="Y243" s="10" t="e">
        <f>H243-#REF!-#REF!</f>
        <v>#REF!</v>
      </c>
    </row>
    <row r="244" spans="6:25" ht="60" customHeight="1" x14ac:dyDescent="0.2">
      <c r="F244" s="112"/>
      <c r="G244" s="61" t="s">
        <v>139</v>
      </c>
      <c r="H244" s="62">
        <f t="shared" ref="H244:N244" si="64">SUM(H236:H243)</f>
        <v>1922000</v>
      </c>
      <c r="I244" s="62">
        <f t="shared" si="64"/>
        <v>591000</v>
      </c>
      <c r="J244" s="62">
        <f t="shared" si="64"/>
        <v>0</v>
      </c>
      <c r="K244" s="62">
        <f t="shared" si="64"/>
        <v>0</v>
      </c>
      <c r="L244" s="62">
        <f t="shared" si="64"/>
        <v>1311000</v>
      </c>
      <c r="M244" s="94">
        <f t="shared" si="64"/>
        <v>20000</v>
      </c>
      <c r="N244" s="102">
        <f t="shared" si="64"/>
        <v>1331000</v>
      </c>
      <c r="O244" s="34">
        <f t="shared" ref="O244:V244" si="65">SUM(O236:O241)</f>
        <v>0</v>
      </c>
      <c r="P244" s="9">
        <f t="shared" si="65"/>
        <v>0</v>
      </c>
      <c r="Q244" s="9">
        <f t="shared" si="65"/>
        <v>0</v>
      </c>
      <c r="R244" s="9">
        <f t="shared" si="65"/>
        <v>0</v>
      </c>
      <c r="S244" s="9">
        <f t="shared" si="65"/>
        <v>0</v>
      </c>
      <c r="T244" s="9">
        <f t="shared" si="65"/>
        <v>0</v>
      </c>
      <c r="U244" s="9">
        <f t="shared" si="65"/>
        <v>0</v>
      </c>
      <c r="V244" s="9">
        <f t="shared" si="65"/>
        <v>0</v>
      </c>
      <c r="W244" s="9">
        <f t="shared" si="59"/>
        <v>0</v>
      </c>
      <c r="Y244" s="10" t="e">
        <f>H244-#REF!-#REF!</f>
        <v>#REF!</v>
      </c>
    </row>
    <row r="245" spans="6:25" ht="60" customHeight="1" x14ac:dyDescent="0.2">
      <c r="F245" s="108"/>
      <c r="G245" s="56" t="s">
        <v>140</v>
      </c>
      <c r="H245" s="57"/>
      <c r="I245" s="57"/>
      <c r="J245" s="57"/>
      <c r="K245" s="57"/>
      <c r="L245" s="57"/>
      <c r="M245" s="109"/>
      <c r="N245" s="100"/>
      <c r="O245" s="32"/>
      <c r="P245" s="8"/>
      <c r="Q245" s="8"/>
      <c r="R245" s="8"/>
      <c r="S245" s="8"/>
      <c r="T245" s="8"/>
      <c r="U245" s="8"/>
      <c r="V245" s="8"/>
      <c r="W245" s="9">
        <f t="shared" si="59"/>
        <v>0</v>
      </c>
      <c r="Y245" s="10" t="e">
        <f>H245-#REF!-#REF!</f>
        <v>#REF!</v>
      </c>
    </row>
    <row r="246" spans="6:25" ht="60" customHeight="1" x14ac:dyDescent="0.2">
      <c r="F246" s="108">
        <v>40400</v>
      </c>
      <c r="G246" s="56" t="s">
        <v>412</v>
      </c>
      <c r="H246" s="57"/>
      <c r="I246" s="57"/>
      <c r="J246" s="57"/>
      <c r="K246" s="57"/>
      <c r="L246" s="57"/>
      <c r="M246" s="109"/>
      <c r="N246" s="100"/>
      <c r="O246" s="32"/>
      <c r="P246" s="8"/>
      <c r="Q246" s="8"/>
      <c r="R246" s="8"/>
      <c r="S246" s="8"/>
      <c r="T246" s="8"/>
      <c r="U246" s="8"/>
      <c r="V246" s="8"/>
      <c r="W246" s="9">
        <f t="shared" si="59"/>
        <v>0</v>
      </c>
      <c r="Y246" s="10" t="e">
        <f>H246-#REF!-#REF!</f>
        <v>#REF!</v>
      </c>
    </row>
    <row r="247" spans="6:25" ht="60" customHeight="1" x14ac:dyDescent="0.2">
      <c r="F247" s="108">
        <v>40401</v>
      </c>
      <c r="G247" s="58" t="s">
        <v>411</v>
      </c>
      <c r="H247" s="57">
        <v>908000</v>
      </c>
      <c r="I247" s="57"/>
      <c r="J247" s="57"/>
      <c r="K247" s="57"/>
      <c r="L247" s="65">
        <f>H247</f>
        <v>908000</v>
      </c>
      <c r="M247" s="109"/>
      <c r="N247" s="101">
        <f t="shared" ref="N247:N273" si="66">SUM(J247:M247)</f>
        <v>908000</v>
      </c>
      <c r="O247" s="32"/>
      <c r="P247" s="8"/>
      <c r="Q247" s="8"/>
      <c r="R247" s="8"/>
      <c r="S247" s="8"/>
      <c r="T247" s="8"/>
      <c r="U247" s="8"/>
      <c r="V247" s="8"/>
      <c r="W247" s="9"/>
      <c r="Y247" s="10" t="e">
        <f>H247-#REF!-#REF!</f>
        <v>#REF!</v>
      </c>
    </row>
    <row r="248" spans="6:25" ht="60" customHeight="1" x14ac:dyDescent="0.2">
      <c r="F248" s="108"/>
      <c r="G248" s="61" t="s">
        <v>414</v>
      </c>
      <c r="H248" s="62">
        <f>SUM(H247)</f>
        <v>908000</v>
      </c>
      <c r="I248" s="62">
        <f t="shared" ref="I248" si="67">SUM(I247)</f>
        <v>0</v>
      </c>
      <c r="J248" s="62">
        <f>SUM(J247)</f>
        <v>0</v>
      </c>
      <c r="K248" s="62">
        <f>SUM(K247)</f>
        <v>0</v>
      </c>
      <c r="L248" s="62">
        <f>SUM(L247)</f>
        <v>908000</v>
      </c>
      <c r="M248" s="94">
        <f>SUM(M247)</f>
        <v>0</v>
      </c>
      <c r="N248" s="102">
        <f>SUM(N247)</f>
        <v>908000</v>
      </c>
      <c r="O248" s="32"/>
      <c r="P248" s="8"/>
      <c r="Q248" s="8"/>
      <c r="R248" s="8"/>
      <c r="S248" s="8"/>
      <c r="T248" s="8"/>
      <c r="U248" s="8"/>
      <c r="V248" s="8"/>
      <c r="W248" s="9"/>
      <c r="Y248" s="10" t="e">
        <f>H248-#REF!-#REF!</f>
        <v>#REF!</v>
      </c>
    </row>
    <row r="249" spans="6:25" ht="60" customHeight="1" x14ac:dyDescent="0.2">
      <c r="F249" s="108">
        <v>40500</v>
      </c>
      <c r="G249" s="56" t="s">
        <v>413</v>
      </c>
      <c r="H249" s="57"/>
      <c r="I249" s="57"/>
      <c r="J249" s="57"/>
      <c r="K249" s="57"/>
      <c r="L249" s="65"/>
      <c r="M249" s="109"/>
      <c r="N249" s="101"/>
      <c r="O249" s="32"/>
      <c r="P249" s="8"/>
      <c r="Q249" s="8"/>
      <c r="R249" s="8"/>
      <c r="S249" s="8"/>
      <c r="T249" s="8"/>
      <c r="U249" s="8"/>
      <c r="V249" s="8"/>
      <c r="W249" s="9"/>
      <c r="Y249" s="10" t="e">
        <f>H249-#REF!-#REF!</f>
        <v>#REF!</v>
      </c>
    </row>
    <row r="250" spans="6:25" ht="60" customHeight="1" x14ac:dyDescent="0.2">
      <c r="F250" s="108">
        <f>F249+1</f>
        <v>40501</v>
      </c>
      <c r="G250" s="58" t="s">
        <v>304</v>
      </c>
      <c r="H250" s="57">
        <f>2320000-500000-150000</f>
        <v>1670000</v>
      </c>
      <c r="I250" s="57"/>
      <c r="J250" s="57"/>
      <c r="K250" s="57">
        <f>H250</f>
        <v>1670000</v>
      </c>
      <c r="L250" s="65"/>
      <c r="M250" s="109"/>
      <c r="N250" s="101">
        <f t="shared" si="66"/>
        <v>1670000</v>
      </c>
      <c r="O250" s="32"/>
      <c r="P250" s="8"/>
      <c r="Q250" s="8"/>
      <c r="R250" s="8"/>
      <c r="S250" s="8"/>
      <c r="T250" s="8"/>
      <c r="U250" s="8"/>
      <c r="V250" s="8">
        <f t="shared" ref="V250:V270" si="68">U250+T250+S250+R250</f>
        <v>0</v>
      </c>
      <c r="W250" s="9">
        <f t="shared" si="59"/>
        <v>0</v>
      </c>
      <c r="Y250" s="10" t="e">
        <f>H250-#REF!-#REF!</f>
        <v>#REF!</v>
      </c>
    </row>
    <row r="251" spans="6:25" ht="60" customHeight="1" x14ac:dyDescent="0.2">
      <c r="F251" s="108">
        <f t="shared" ref="F251:F273" si="69">F250+1</f>
        <v>40502</v>
      </c>
      <c r="G251" s="58" t="s">
        <v>141</v>
      </c>
      <c r="H251" s="57">
        <v>500000</v>
      </c>
      <c r="I251" s="57"/>
      <c r="J251" s="57">
        <f>H251</f>
        <v>500000</v>
      </c>
      <c r="K251" s="57"/>
      <c r="L251" s="65"/>
      <c r="M251" s="109"/>
      <c r="N251" s="101">
        <f t="shared" si="66"/>
        <v>500000</v>
      </c>
      <c r="O251" s="32"/>
      <c r="P251" s="8"/>
      <c r="Q251" s="8"/>
      <c r="R251" s="8"/>
      <c r="S251" s="8"/>
      <c r="T251" s="8"/>
      <c r="U251" s="8"/>
      <c r="V251" s="8">
        <f t="shared" si="68"/>
        <v>0</v>
      </c>
      <c r="W251" s="9">
        <f t="shared" si="59"/>
        <v>0</v>
      </c>
      <c r="Y251" s="10" t="e">
        <f>H251-#REF!-#REF!</f>
        <v>#REF!</v>
      </c>
    </row>
    <row r="252" spans="6:25" ht="60" customHeight="1" x14ac:dyDescent="0.2">
      <c r="F252" s="108">
        <f t="shared" si="69"/>
        <v>40503</v>
      </c>
      <c r="G252" s="58" t="s">
        <v>142</v>
      </c>
      <c r="H252" s="57">
        <f>2750000-250000-50000</f>
        <v>2450000</v>
      </c>
      <c r="I252" s="57"/>
      <c r="J252" s="57"/>
      <c r="K252" s="57"/>
      <c r="L252" s="65">
        <f>H252</f>
        <v>2450000</v>
      </c>
      <c r="M252" s="109"/>
      <c r="N252" s="101">
        <f t="shared" si="66"/>
        <v>2450000</v>
      </c>
      <c r="O252" s="32"/>
      <c r="P252" s="8"/>
      <c r="Q252" s="8"/>
      <c r="R252" s="8"/>
      <c r="S252" s="8"/>
      <c r="T252" s="8"/>
      <c r="U252" s="8"/>
      <c r="V252" s="8">
        <f t="shared" si="68"/>
        <v>0</v>
      </c>
      <c r="W252" s="9">
        <f t="shared" si="59"/>
        <v>0</v>
      </c>
      <c r="Y252" s="10" t="e">
        <f>H252-#REF!-#REF!</f>
        <v>#REF!</v>
      </c>
    </row>
    <row r="253" spans="6:25" ht="60" customHeight="1" x14ac:dyDescent="0.2">
      <c r="F253" s="108">
        <f t="shared" si="69"/>
        <v>40504</v>
      </c>
      <c r="G253" s="58" t="s">
        <v>143</v>
      </c>
      <c r="H253" s="57">
        <v>12000000</v>
      </c>
      <c r="I253" s="57"/>
      <c r="J253" s="57"/>
      <c r="K253" s="57">
        <f>H253</f>
        <v>12000000</v>
      </c>
      <c r="L253" s="65"/>
      <c r="M253" s="109"/>
      <c r="N253" s="101">
        <f t="shared" si="66"/>
        <v>12000000</v>
      </c>
      <c r="O253" s="32"/>
      <c r="P253" s="8"/>
      <c r="Q253" s="8"/>
      <c r="R253" s="8"/>
      <c r="S253" s="8"/>
      <c r="T253" s="8"/>
      <c r="U253" s="8"/>
      <c r="V253" s="8">
        <f t="shared" si="68"/>
        <v>0</v>
      </c>
      <c r="W253" s="9">
        <f t="shared" si="59"/>
        <v>0</v>
      </c>
      <c r="Y253" s="10" t="e">
        <f>H253-#REF!-#REF!</f>
        <v>#REF!</v>
      </c>
    </row>
    <row r="254" spans="6:25" ht="60" customHeight="1" x14ac:dyDescent="0.2">
      <c r="F254" s="108">
        <f t="shared" si="69"/>
        <v>40505</v>
      </c>
      <c r="G254" s="58" t="s">
        <v>144</v>
      </c>
      <c r="H254" s="57">
        <v>250000</v>
      </c>
      <c r="I254" s="57"/>
      <c r="J254" s="57"/>
      <c r="K254" s="57"/>
      <c r="L254" s="64">
        <f>H254</f>
        <v>250000</v>
      </c>
      <c r="M254" s="109"/>
      <c r="N254" s="101">
        <f t="shared" si="66"/>
        <v>250000</v>
      </c>
      <c r="O254" s="32"/>
      <c r="P254" s="8"/>
      <c r="Q254" s="8"/>
      <c r="R254" s="8"/>
      <c r="S254" s="8"/>
      <c r="T254" s="8"/>
      <c r="U254" s="8"/>
      <c r="V254" s="8">
        <f t="shared" si="68"/>
        <v>0</v>
      </c>
      <c r="W254" s="9">
        <f t="shared" si="59"/>
        <v>0</v>
      </c>
      <c r="Y254" s="10" t="e">
        <f>H254-#REF!-#REF!</f>
        <v>#REF!</v>
      </c>
    </row>
    <row r="255" spans="6:25" ht="60" customHeight="1" x14ac:dyDescent="0.2">
      <c r="F255" s="108">
        <f t="shared" si="69"/>
        <v>40506</v>
      </c>
      <c r="G255" s="58" t="s">
        <v>145</v>
      </c>
      <c r="H255" s="57">
        <v>5000000</v>
      </c>
      <c r="I255" s="57"/>
      <c r="J255" s="57"/>
      <c r="K255" s="57"/>
      <c r="L255" s="64">
        <f>H255</f>
        <v>5000000</v>
      </c>
      <c r="M255" s="109"/>
      <c r="N255" s="101">
        <f t="shared" si="66"/>
        <v>5000000</v>
      </c>
      <c r="O255" s="32"/>
      <c r="P255" s="8"/>
      <c r="Q255" s="8"/>
      <c r="R255" s="8"/>
      <c r="S255" s="8"/>
      <c r="T255" s="8"/>
      <c r="U255" s="8"/>
      <c r="V255" s="8">
        <f t="shared" si="68"/>
        <v>0</v>
      </c>
      <c r="W255" s="9">
        <f t="shared" si="59"/>
        <v>0</v>
      </c>
      <c r="Y255" s="10" t="e">
        <f>H255-#REF!-#REF!</f>
        <v>#REF!</v>
      </c>
    </row>
    <row r="256" spans="6:25" ht="60" customHeight="1" x14ac:dyDescent="0.2">
      <c r="F256" s="108">
        <f t="shared" si="69"/>
        <v>40507</v>
      </c>
      <c r="G256" s="58" t="s">
        <v>146</v>
      </c>
      <c r="H256" s="57">
        <v>700000</v>
      </c>
      <c r="I256" s="57"/>
      <c r="J256" s="57"/>
      <c r="K256" s="57"/>
      <c r="L256" s="64">
        <f>H256</f>
        <v>700000</v>
      </c>
      <c r="M256" s="109"/>
      <c r="N256" s="101">
        <f t="shared" si="66"/>
        <v>700000</v>
      </c>
      <c r="O256" s="32"/>
      <c r="P256" s="8"/>
      <c r="Q256" s="8"/>
      <c r="R256" s="8"/>
      <c r="S256" s="8"/>
      <c r="T256" s="8"/>
      <c r="U256" s="8"/>
      <c r="V256" s="8">
        <f t="shared" si="68"/>
        <v>0</v>
      </c>
      <c r="W256" s="9">
        <f t="shared" si="59"/>
        <v>0</v>
      </c>
      <c r="Y256" s="10" t="e">
        <f>H256-#REF!-#REF!</f>
        <v>#REF!</v>
      </c>
    </row>
    <row r="257" spans="6:25" ht="60" customHeight="1" x14ac:dyDescent="0.2">
      <c r="F257" s="108">
        <f t="shared" si="69"/>
        <v>40508</v>
      </c>
      <c r="G257" s="58" t="s">
        <v>147</v>
      </c>
      <c r="H257" s="57">
        <v>81000</v>
      </c>
      <c r="I257" s="57"/>
      <c r="J257" s="57"/>
      <c r="K257" s="57"/>
      <c r="L257" s="64">
        <f>H257</f>
        <v>81000</v>
      </c>
      <c r="M257" s="109"/>
      <c r="N257" s="101">
        <f t="shared" si="66"/>
        <v>81000</v>
      </c>
      <c r="O257" s="32"/>
      <c r="P257" s="8"/>
      <c r="Q257" s="8"/>
      <c r="R257" s="8"/>
      <c r="S257" s="8"/>
      <c r="T257" s="8"/>
      <c r="U257" s="8"/>
      <c r="V257" s="8">
        <f t="shared" si="68"/>
        <v>0</v>
      </c>
      <c r="W257" s="9">
        <f t="shared" si="59"/>
        <v>0</v>
      </c>
      <c r="Y257" s="10" t="e">
        <f>H257-#REF!-#REF!</f>
        <v>#REF!</v>
      </c>
    </row>
    <row r="258" spans="6:25" ht="60" customHeight="1" x14ac:dyDescent="0.2">
      <c r="F258" s="108">
        <f t="shared" si="69"/>
        <v>40509</v>
      </c>
      <c r="G258" s="58" t="s">
        <v>148</v>
      </c>
      <c r="H258" s="57">
        <v>80000</v>
      </c>
      <c r="I258" s="57"/>
      <c r="J258" s="57"/>
      <c r="K258" s="57"/>
      <c r="L258" s="64">
        <f>H258</f>
        <v>80000</v>
      </c>
      <c r="M258" s="109"/>
      <c r="N258" s="101">
        <f t="shared" si="66"/>
        <v>80000</v>
      </c>
      <c r="O258" s="32"/>
      <c r="P258" s="8"/>
      <c r="Q258" s="8"/>
      <c r="R258" s="8"/>
      <c r="S258" s="8"/>
      <c r="T258" s="8"/>
      <c r="U258" s="8"/>
      <c r="V258" s="8">
        <f t="shared" si="68"/>
        <v>0</v>
      </c>
      <c r="W258" s="9">
        <f t="shared" si="59"/>
        <v>0</v>
      </c>
      <c r="Y258" s="10" t="e">
        <f>H258-#REF!-#REF!</f>
        <v>#REF!</v>
      </c>
    </row>
    <row r="259" spans="6:25" ht="60" customHeight="1" x14ac:dyDescent="0.2">
      <c r="F259" s="108">
        <f t="shared" si="69"/>
        <v>40510</v>
      </c>
      <c r="G259" s="58" t="s">
        <v>150</v>
      </c>
      <c r="H259" s="57">
        <v>1235000</v>
      </c>
      <c r="I259" s="57"/>
      <c r="J259" s="57"/>
      <c r="K259" s="57">
        <f>H259</f>
        <v>1235000</v>
      </c>
      <c r="L259" s="64"/>
      <c r="M259" s="109"/>
      <c r="N259" s="101">
        <f t="shared" si="66"/>
        <v>1235000</v>
      </c>
      <c r="O259" s="32"/>
      <c r="P259" s="8"/>
      <c r="Q259" s="8"/>
      <c r="R259" s="8"/>
      <c r="S259" s="8"/>
      <c r="T259" s="8"/>
      <c r="U259" s="8"/>
      <c r="V259" s="8">
        <f t="shared" si="68"/>
        <v>0</v>
      </c>
      <c r="W259" s="9">
        <f t="shared" si="59"/>
        <v>0</v>
      </c>
      <c r="Y259" s="10" t="e">
        <f>H259-#REF!-#REF!</f>
        <v>#REF!</v>
      </c>
    </row>
    <row r="260" spans="6:25" ht="60" customHeight="1" x14ac:dyDescent="0.2">
      <c r="F260" s="108">
        <f t="shared" si="69"/>
        <v>40511</v>
      </c>
      <c r="G260" s="58" t="s">
        <v>329</v>
      </c>
      <c r="H260" s="57">
        <v>2000000</v>
      </c>
      <c r="I260" s="57"/>
      <c r="J260" s="57"/>
      <c r="K260" s="57"/>
      <c r="L260" s="64">
        <f>H260</f>
        <v>2000000</v>
      </c>
      <c r="M260" s="109"/>
      <c r="N260" s="101">
        <f t="shared" si="66"/>
        <v>2000000</v>
      </c>
      <c r="O260" s="32"/>
      <c r="P260" s="8"/>
      <c r="Q260" s="8"/>
      <c r="R260" s="8"/>
      <c r="S260" s="8"/>
      <c r="T260" s="8"/>
      <c r="U260" s="8"/>
      <c r="V260" s="8">
        <f t="shared" si="68"/>
        <v>0</v>
      </c>
      <c r="W260" s="9">
        <f t="shared" si="59"/>
        <v>0</v>
      </c>
      <c r="Y260" s="10" t="e">
        <f>H260-#REF!-#REF!</f>
        <v>#REF!</v>
      </c>
    </row>
    <row r="261" spans="6:25" ht="60" customHeight="1" x14ac:dyDescent="0.2">
      <c r="F261" s="108">
        <f t="shared" si="69"/>
        <v>40512</v>
      </c>
      <c r="G261" s="58" t="s">
        <v>151</v>
      </c>
      <c r="H261" s="57">
        <v>300000</v>
      </c>
      <c r="I261" s="57"/>
      <c r="J261" s="57">
        <f>H261</f>
        <v>300000</v>
      </c>
      <c r="K261" s="57"/>
      <c r="L261" s="64"/>
      <c r="M261" s="109"/>
      <c r="N261" s="101">
        <f t="shared" si="66"/>
        <v>300000</v>
      </c>
      <c r="O261" s="32"/>
      <c r="P261" s="8"/>
      <c r="Q261" s="8"/>
      <c r="R261" s="8"/>
      <c r="S261" s="8"/>
      <c r="T261" s="8"/>
      <c r="U261" s="8"/>
      <c r="V261" s="8">
        <f t="shared" si="68"/>
        <v>0</v>
      </c>
      <c r="W261" s="9">
        <f t="shared" si="59"/>
        <v>0</v>
      </c>
      <c r="Y261" s="10" t="e">
        <f>H261-#REF!-#REF!</f>
        <v>#REF!</v>
      </c>
    </row>
    <row r="262" spans="6:25" ht="60" customHeight="1" x14ac:dyDescent="0.2">
      <c r="F262" s="108">
        <f t="shared" si="69"/>
        <v>40513</v>
      </c>
      <c r="G262" s="58" t="s">
        <v>152</v>
      </c>
      <c r="H262" s="57">
        <f>500000-100000</f>
        <v>400000</v>
      </c>
      <c r="I262" s="57"/>
      <c r="J262" s="57">
        <f>H262</f>
        <v>400000</v>
      </c>
      <c r="K262" s="57"/>
      <c r="L262" s="64"/>
      <c r="M262" s="109"/>
      <c r="N262" s="101">
        <f t="shared" si="66"/>
        <v>400000</v>
      </c>
      <c r="O262" s="32"/>
      <c r="P262" s="8"/>
      <c r="Q262" s="8"/>
      <c r="R262" s="8"/>
      <c r="S262" s="8"/>
      <c r="T262" s="8"/>
      <c r="U262" s="8"/>
      <c r="V262" s="8">
        <f t="shared" si="68"/>
        <v>0</v>
      </c>
      <c r="W262" s="9">
        <f t="shared" si="59"/>
        <v>0</v>
      </c>
      <c r="Y262" s="10" t="e">
        <f>H262-#REF!-#REF!</f>
        <v>#REF!</v>
      </c>
    </row>
    <row r="263" spans="6:25" ht="60" customHeight="1" x14ac:dyDescent="0.2">
      <c r="F263" s="108">
        <f t="shared" si="69"/>
        <v>40514</v>
      </c>
      <c r="G263" s="58" t="s">
        <v>153</v>
      </c>
      <c r="H263" s="57">
        <f>200000-50000</f>
        <v>150000</v>
      </c>
      <c r="I263" s="57"/>
      <c r="J263" s="57"/>
      <c r="K263" s="57"/>
      <c r="L263" s="64">
        <f>H263</f>
        <v>150000</v>
      </c>
      <c r="M263" s="109"/>
      <c r="N263" s="101">
        <f t="shared" si="66"/>
        <v>150000</v>
      </c>
      <c r="O263" s="32"/>
      <c r="P263" s="8"/>
      <c r="Q263" s="8"/>
      <c r="R263" s="8"/>
      <c r="S263" s="8"/>
      <c r="T263" s="8"/>
      <c r="U263" s="8"/>
      <c r="V263" s="8">
        <f t="shared" si="68"/>
        <v>0</v>
      </c>
      <c r="W263" s="9">
        <f t="shared" si="59"/>
        <v>0</v>
      </c>
      <c r="Y263" s="10" t="e">
        <f>H263-#REF!-#REF!</f>
        <v>#REF!</v>
      </c>
    </row>
    <row r="264" spans="6:25" ht="60" customHeight="1" x14ac:dyDescent="0.2">
      <c r="F264" s="108">
        <f t="shared" si="69"/>
        <v>40515</v>
      </c>
      <c r="G264" s="58" t="s">
        <v>290</v>
      </c>
      <c r="H264" s="57">
        <v>25000</v>
      </c>
      <c r="I264" s="57"/>
      <c r="J264" s="57"/>
      <c r="K264" s="57"/>
      <c r="L264" s="64">
        <f>H264</f>
        <v>25000</v>
      </c>
      <c r="M264" s="109"/>
      <c r="N264" s="101">
        <f t="shared" si="66"/>
        <v>25000</v>
      </c>
      <c r="O264" s="32"/>
      <c r="P264" s="8"/>
      <c r="Q264" s="8"/>
      <c r="R264" s="8"/>
      <c r="S264" s="8"/>
      <c r="T264" s="8"/>
      <c r="U264" s="8"/>
      <c r="V264" s="8">
        <f t="shared" si="68"/>
        <v>0</v>
      </c>
      <c r="W264" s="9">
        <f t="shared" si="59"/>
        <v>0</v>
      </c>
      <c r="Y264" s="10" t="e">
        <f>H264-#REF!-#REF!</f>
        <v>#REF!</v>
      </c>
    </row>
    <row r="265" spans="6:25" ht="60" customHeight="1" x14ac:dyDescent="0.2">
      <c r="F265" s="108">
        <f t="shared" si="69"/>
        <v>40516</v>
      </c>
      <c r="G265" s="58" t="s">
        <v>280</v>
      </c>
      <c r="H265" s="57">
        <v>100000</v>
      </c>
      <c r="I265" s="57"/>
      <c r="J265" s="57"/>
      <c r="K265" s="57"/>
      <c r="L265" s="64">
        <f>H265</f>
        <v>100000</v>
      </c>
      <c r="M265" s="109"/>
      <c r="N265" s="101">
        <f t="shared" si="66"/>
        <v>100000</v>
      </c>
      <c r="O265" s="32"/>
      <c r="P265" s="8"/>
      <c r="Q265" s="8"/>
      <c r="R265" s="8"/>
      <c r="S265" s="8"/>
      <c r="T265" s="8"/>
      <c r="U265" s="8"/>
      <c r="V265" s="8">
        <f t="shared" si="68"/>
        <v>0</v>
      </c>
      <c r="W265" s="9">
        <f t="shared" si="59"/>
        <v>0</v>
      </c>
      <c r="Y265" s="10" t="e">
        <f>H265-#REF!-#REF!</f>
        <v>#REF!</v>
      </c>
    </row>
    <row r="266" spans="6:25" ht="60" customHeight="1" x14ac:dyDescent="0.2">
      <c r="F266" s="108">
        <f t="shared" si="69"/>
        <v>40517</v>
      </c>
      <c r="G266" s="58" t="s">
        <v>154</v>
      </c>
      <c r="H266" s="57">
        <v>600000</v>
      </c>
      <c r="I266" s="57"/>
      <c r="J266" s="57">
        <f>H266</f>
        <v>600000</v>
      </c>
      <c r="K266" s="57"/>
      <c r="L266" s="64"/>
      <c r="M266" s="109"/>
      <c r="N266" s="101">
        <f t="shared" si="66"/>
        <v>600000</v>
      </c>
      <c r="O266" s="32"/>
      <c r="P266" s="8"/>
      <c r="Q266" s="8"/>
      <c r="R266" s="8"/>
      <c r="S266" s="8"/>
      <c r="T266" s="8"/>
      <c r="U266" s="8"/>
      <c r="V266" s="8">
        <f t="shared" si="68"/>
        <v>0</v>
      </c>
      <c r="W266" s="9">
        <f t="shared" si="59"/>
        <v>0</v>
      </c>
      <c r="Y266" s="10" t="e">
        <f>H266-#REF!-#REF!</f>
        <v>#REF!</v>
      </c>
    </row>
    <row r="267" spans="6:25" ht="60" customHeight="1" x14ac:dyDescent="0.2">
      <c r="F267" s="108">
        <f t="shared" si="69"/>
        <v>40518</v>
      </c>
      <c r="G267" s="58" t="s">
        <v>155</v>
      </c>
      <c r="H267" s="57">
        <f>1000000-250000</f>
        <v>750000</v>
      </c>
      <c r="I267" s="57"/>
      <c r="J267" s="57"/>
      <c r="K267" s="57"/>
      <c r="L267" s="64">
        <f>H267</f>
        <v>750000</v>
      </c>
      <c r="M267" s="109"/>
      <c r="N267" s="101">
        <f t="shared" si="66"/>
        <v>750000</v>
      </c>
      <c r="O267" s="32"/>
      <c r="P267" s="8"/>
      <c r="Q267" s="8"/>
      <c r="R267" s="8"/>
      <c r="S267" s="8"/>
      <c r="T267" s="8"/>
      <c r="U267" s="8"/>
      <c r="V267" s="8">
        <f t="shared" si="68"/>
        <v>0</v>
      </c>
      <c r="W267" s="9">
        <f t="shared" si="59"/>
        <v>0</v>
      </c>
      <c r="Y267" s="10" t="e">
        <f>H267-#REF!-#REF!</f>
        <v>#REF!</v>
      </c>
    </row>
    <row r="268" spans="6:25" ht="60" customHeight="1" x14ac:dyDescent="0.2">
      <c r="F268" s="108">
        <f t="shared" si="69"/>
        <v>40519</v>
      </c>
      <c r="G268" s="58" t="s">
        <v>321</v>
      </c>
      <c r="H268" s="57">
        <v>747000</v>
      </c>
      <c r="I268" s="57"/>
      <c r="J268" s="57">
        <f>H268/2</f>
        <v>373500</v>
      </c>
      <c r="K268" s="57"/>
      <c r="L268" s="64">
        <f>H268/2</f>
        <v>373500</v>
      </c>
      <c r="M268" s="109"/>
      <c r="N268" s="101">
        <f t="shared" si="66"/>
        <v>747000</v>
      </c>
      <c r="O268" s="32"/>
      <c r="P268" s="8"/>
      <c r="Q268" s="8"/>
      <c r="R268" s="8"/>
      <c r="S268" s="8"/>
      <c r="T268" s="8"/>
      <c r="U268" s="8"/>
      <c r="V268" s="8">
        <f t="shared" si="68"/>
        <v>0</v>
      </c>
      <c r="W268" s="9">
        <f t="shared" si="59"/>
        <v>0</v>
      </c>
      <c r="Y268" s="10" t="e">
        <f>H268-#REF!-#REF!</f>
        <v>#REF!</v>
      </c>
    </row>
    <row r="269" spans="6:25" ht="60" customHeight="1" x14ac:dyDescent="0.2">
      <c r="F269" s="108">
        <f t="shared" si="69"/>
        <v>40520</v>
      </c>
      <c r="G269" s="58" t="s">
        <v>157</v>
      </c>
      <c r="H269" s="57">
        <f>100000-50000</f>
        <v>50000</v>
      </c>
      <c r="I269" s="57"/>
      <c r="J269" s="57"/>
      <c r="K269" s="57">
        <f>H269</f>
        <v>50000</v>
      </c>
      <c r="L269" s="64"/>
      <c r="M269" s="109"/>
      <c r="N269" s="101">
        <f t="shared" si="66"/>
        <v>50000</v>
      </c>
      <c r="O269" s="32"/>
      <c r="P269" s="8"/>
      <c r="Q269" s="8"/>
      <c r="R269" s="8"/>
      <c r="S269" s="8"/>
      <c r="T269" s="8"/>
      <c r="U269" s="8"/>
      <c r="V269" s="8">
        <f t="shared" si="68"/>
        <v>0</v>
      </c>
      <c r="W269" s="9">
        <f t="shared" si="59"/>
        <v>0</v>
      </c>
      <c r="Y269" s="10" t="e">
        <f>H269-#REF!-#REF!</f>
        <v>#REF!</v>
      </c>
    </row>
    <row r="270" spans="6:25" ht="60" customHeight="1" x14ac:dyDescent="0.2">
      <c r="F270" s="108">
        <f t="shared" si="69"/>
        <v>40521</v>
      </c>
      <c r="G270" s="58" t="s">
        <v>289</v>
      </c>
      <c r="H270" s="57">
        <v>140000</v>
      </c>
      <c r="I270" s="57"/>
      <c r="J270" s="57"/>
      <c r="K270" s="57"/>
      <c r="L270" s="64">
        <f>H270</f>
        <v>140000</v>
      </c>
      <c r="M270" s="109"/>
      <c r="N270" s="101">
        <f t="shared" si="66"/>
        <v>140000</v>
      </c>
      <c r="O270" s="32"/>
      <c r="P270" s="8"/>
      <c r="Q270" s="8"/>
      <c r="R270" s="8"/>
      <c r="S270" s="8"/>
      <c r="T270" s="8"/>
      <c r="U270" s="8"/>
      <c r="V270" s="8">
        <f t="shared" si="68"/>
        <v>0</v>
      </c>
      <c r="W270" s="9">
        <f t="shared" si="59"/>
        <v>0</v>
      </c>
      <c r="Y270" s="10" t="e">
        <f>H270-#REF!-#REF!</f>
        <v>#REF!</v>
      </c>
    </row>
    <row r="271" spans="6:25" ht="60" customHeight="1" x14ac:dyDescent="0.2">
      <c r="F271" s="108">
        <f t="shared" si="69"/>
        <v>40522</v>
      </c>
      <c r="G271" s="58" t="s">
        <v>356</v>
      </c>
      <c r="H271" s="57">
        <f>3900000-1000000</f>
        <v>2900000</v>
      </c>
      <c r="I271" s="57"/>
      <c r="J271" s="57"/>
      <c r="K271" s="57"/>
      <c r="L271" s="64">
        <f>H271</f>
        <v>2900000</v>
      </c>
      <c r="M271" s="109"/>
      <c r="N271" s="101">
        <f t="shared" si="66"/>
        <v>2900000</v>
      </c>
      <c r="O271" s="32"/>
      <c r="P271" s="8"/>
      <c r="Q271" s="8"/>
      <c r="R271" s="8"/>
      <c r="S271" s="8"/>
      <c r="T271" s="8"/>
      <c r="U271" s="8"/>
      <c r="V271" s="8"/>
      <c r="W271" s="9"/>
      <c r="Y271" s="10" t="e">
        <f>H271-#REF!-#REF!</f>
        <v>#REF!</v>
      </c>
    </row>
    <row r="272" spans="6:25" ht="60" customHeight="1" x14ac:dyDescent="0.2">
      <c r="F272" s="108">
        <f t="shared" si="69"/>
        <v>40523</v>
      </c>
      <c r="G272" s="58" t="s">
        <v>488</v>
      </c>
      <c r="H272" s="57">
        <v>190000</v>
      </c>
      <c r="I272" s="57"/>
      <c r="J272" s="57"/>
      <c r="K272" s="57"/>
      <c r="L272" s="64">
        <f>H272</f>
        <v>190000</v>
      </c>
      <c r="M272" s="109"/>
      <c r="N272" s="101">
        <f t="shared" si="66"/>
        <v>190000</v>
      </c>
      <c r="O272" s="32"/>
      <c r="P272" s="8"/>
      <c r="Q272" s="8"/>
      <c r="R272" s="8"/>
      <c r="S272" s="8"/>
      <c r="T272" s="8"/>
      <c r="U272" s="8"/>
      <c r="V272" s="8"/>
      <c r="W272" s="9"/>
      <c r="Y272" s="10"/>
    </row>
    <row r="273" spans="6:25" ht="60" customHeight="1" x14ac:dyDescent="0.2">
      <c r="F273" s="108">
        <f t="shared" si="69"/>
        <v>40524</v>
      </c>
      <c r="G273" s="58" t="s">
        <v>508</v>
      </c>
      <c r="H273" s="57">
        <v>300000</v>
      </c>
      <c r="I273" s="57"/>
      <c r="J273" s="57"/>
      <c r="K273" s="57">
        <f>H273</f>
        <v>300000</v>
      </c>
      <c r="L273" s="64"/>
      <c r="M273" s="109"/>
      <c r="N273" s="101">
        <f t="shared" si="66"/>
        <v>300000</v>
      </c>
      <c r="O273" s="32"/>
      <c r="P273" s="8"/>
      <c r="Q273" s="8"/>
      <c r="R273" s="8"/>
      <c r="S273" s="8"/>
      <c r="T273" s="8"/>
      <c r="U273" s="8"/>
      <c r="V273" s="8"/>
      <c r="W273" s="9"/>
      <c r="Y273" s="10"/>
    </row>
    <row r="274" spans="6:25" ht="60" customHeight="1" x14ac:dyDescent="0.2">
      <c r="F274" s="112"/>
      <c r="G274" s="61" t="s">
        <v>158</v>
      </c>
      <c r="H274" s="62">
        <f>SUM(H250:H273)</f>
        <v>32618000</v>
      </c>
      <c r="I274" s="62">
        <f t="shared" ref="I274:N274" si="70">SUM(I250:I273)</f>
        <v>0</v>
      </c>
      <c r="J274" s="62">
        <f t="shared" si="70"/>
        <v>2173500</v>
      </c>
      <c r="K274" s="62">
        <f t="shared" si="70"/>
        <v>15255000</v>
      </c>
      <c r="L274" s="62">
        <f t="shared" si="70"/>
        <v>15189500</v>
      </c>
      <c r="M274" s="94">
        <f t="shared" si="70"/>
        <v>0</v>
      </c>
      <c r="N274" s="102">
        <f t="shared" si="70"/>
        <v>32618000</v>
      </c>
      <c r="O274" s="34">
        <f t="shared" ref="O274:W274" si="71">SUM(O250:O271)</f>
        <v>0</v>
      </c>
      <c r="P274" s="9">
        <f t="shared" si="71"/>
        <v>0</v>
      </c>
      <c r="Q274" s="9">
        <f t="shared" si="71"/>
        <v>0</v>
      </c>
      <c r="R274" s="9">
        <f t="shared" si="71"/>
        <v>0</v>
      </c>
      <c r="S274" s="9">
        <f t="shared" si="71"/>
        <v>0</v>
      </c>
      <c r="T274" s="9">
        <f t="shared" si="71"/>
        <v>0</v>
      </c>
      <c r="U274" s="9">
        <f t="shared" si="71"/>
        <v>0</v>
      </c>
      <c r="V274" s="9">
        <f t="shared" si="71"/>
        <v>0</v>
      </c>
      <c r="W274" s="9">
        <f t="shared" si="71"/>
        <v>0</v>
      </c>
      <c r="Y274" s="10" t="e">
        <f>H274-#REF!-#REF!</f>
        <v>#REF!</v>
      </c>
    </row>
    <row r="275" spans="6:25" ht="60" customHeight="1" x14ac:dyDescent="0.2">
      <c r="F275" s="108">
        <v>40600</v>
      </c>
      <c r="G275" s="61" t="s">
        <v>415</v>
      </c>
      <c r="H275" s="62"/>
      <c r="I275" s="62"/>
      <c r="J275" s="62"/>
      <c r="K275" s="62"/>
      <c r="L275" s="62"/>
      <c r="M275" s="94"/>
      <c r="N275" s="102"/>
      <c r="O275" s="34"/>
      <c r="P275" s="9"/>
      <c r="Q275" s="9"/>
      <c r="R275" s="9"/>
      <c r="S275" s="9"/>
      <c r="T275" s="9"/>
      <c r="U275" s="9"/>
      <c r="V275" s="9"/>
      <c r="W275" s="9"/>
      <c r="Y275" s="10" t="e">
        <f>H275-#REF!-#REF!</f>
        <v>#REF!</v>
      </c>
    </row>
    <row r="276" spans="6:25" ht="60" customHeight="1" x14ac:dyDescent="0.2">
      <c r="F276" s="108">
        <f>+F275+1</f>
        <v>40601</v>
      </c>
      <c r="G276" s="58" t="s">
        <v>149</v>
      </c>
      <c r="H276" s="57">
        <v>32500000</v>
      </c>
      <c r="I276" s="57"/>
      <c r="J276" s="57"/>
      <c r="K276" s="57">
        <f>H276</f>
        <v>32500000</v>
      </c>
      <c r="L276" s="64"/>
      <c r="M276" s="109"/>
      <c r="N276" s="101">
        <f>SUM(J276:M276)</f>
        <v>32500000</v>
      </c>
      <c r="O276" s="34"/>
      <c r="P276" s="9"/>
      <c r="Q276" s="9"/>
      <c r="R276" s="9"/>
      <c r="S276" s="9"/>
      <c r="T276" s="9"/>
      <c r="U276" s="9"/>
      <c r="V276" s="9"/>
      <c r="W276" s="9"/>
      <c r="Y276" s="10" t="e">
        <f>H276-#REF!-#REF!</f>
        <v>#REF!</v>
      </c>
    </row>
    <row r="277" spans="6:25" ht="60" customHeight="1" x14ac:dyDescent="0.2">
      <c r="F277" s="108">
        <f>+F276+1</f>
        <v>40602</v>
      </c>
      <c r="G277" s="58" t="s">
        <v>355</v>
      </c>
      <c r="H277" s="57">
        <v>21070000</v>
      </c>
      <c r="I277" s="57"/>
      <c r="J277" s="57">
        <f>H277</f>
        <v>21070000</v>
      </c>
      <c r="K277" s="57"/>
      <c r="L277" s="64"/>
      <c r="M277" s="109"/>
      <c r="N277" s="101">
        <f>SUM(J277:M277)</f>
        <v>21070000</v>
      </c>
      <c r="O277" s="34"/>
      <c r="P277" s="9"/>
      <c r="Q277" s="9"/>
      <c r="R277" s="9"/>
      <c r="S277" s="9"/>
      <c r="T277" s="9"/>
      <c r="U277" s="9"/>
      <c r="V277" s="9"/>
      <c r="W277" s="9"/>
      <c r="Y277" s="10" t="e">
        <f>H277-#REF!-#REF!</f>
        <v>#REF!</v>
      </c>
    </row>
    <row r="278" spans="6:25" ht="60" customHeight="1" x14ac:dyDescent="0.2">
      <c r="F278" s="112"/>
      <c r="G278" s="61" t="s">
        <v>416</v>
      </c>
      <c r="H278" s="62">
        <f t="shared" ref="H278:N278" si="72">SUM(H276:H277)</f>
        <v>53570000</v>
      </c>
      <c r="I278" s="62">
        <f t="shared" si="72"/>
        <v>0</v>
      </c>
      <c r="J278" s="62">
        <f t="shared" si="72"/>
        <v>21070000</v>
      </c>
      <c r="K278" s="62">
        <f t="shared" si="72"/>
        <v>32500000</v>
      </c>
      <c r="L278" s="62">
        <f t="shared" si="72"/>
        <v>0</v>
      </c>
      <c r="M278" s="94">
        <f t="shared" si="72"/>
        <v>0</v>
      </c>
      <c r="N278" s="102">
        <f t="shared" si="72"/>
        <v>53570000</v>
      </c>
      <c r="O278" s="34"/>
      <c r="P278" s="9"/>
      <c r="Q278" s="9"/>
      <c r="R278" s="9"/>
      <c r="S278" s="9"/>
      <c r="T278" s="9"/>
      <c r="U278" s="9"/>
      <c r="V278" s="9"/>
      <c r="W278" s="9"/>
      <c r="Y278" s="10" t="e">
        <f>H278-#REF!-#REF!</f>
        <v>#REF!</v>
      </c>
    </row>
    <row r="279" spans="6:25" ht="60" customHeight="1" x14ac:dyDescent="0.2">
      <c r="F279" s="108">
        <v>40700</v>
      </c>
      <c r="G279" s="56" t="s">
        <v>159</v>
      </c>
      <c r="H279" s="57"/>
      <c r="I279" s="57"/>
      <c r="J279" s="57"/>
      <c r="K279" s="57"/>
      <c r="L279" s="64"/>
      <c r="M279" s="109"/>
      <c r="N279" s="101"/>
      <c r="O279" s="32"/>
      <c r="P279" s="8"/>
      <c r="Q279" s="8"/>
      <c r="R279" s="8"/>
      <c r="S279" s="8"/>
      <c r="T279" s="8"/>
      <c r="U279" s="8"/>
      <c r="V279" s="8"/>
      <c r="W279" s="9">
        <f t="shared" ref="W279:W314" si="73">P279-Q279-V279</f>
        <v>0</v>
      </c>
      <c r="Y279" s="10" t="e">
        <f>H279-#REF!-#REF!</f>
        <v>#REF!</v>
      </c>
    </row>
    <row r="280" spans="6:25" ht="60" customHeight="1" x14ac:dyDescent="0.2">
      <c r="F280" s="108">
        <f>F279+1</f>
        <v>40701</v>
      </c>
      <c r="G280" s="58" t="s">
        <v>160</v>
      </c>
      <c r="H280" s="57">
        <f>7745000-50000</f>
        <v>7695000</v>
      </c>
      <c r="I280" s="57">
        <v>2000000</v>
      </c>
      <c r="J280" s="57">
        <v>2000000</v>
      </c>
      <c r="K280" s="57">
        <f>H280-I280-J280</f>
        <v>3695000</v>
      </c>
      <c r="L280" s="64"/>
      <c r="M280" s="109"/>
      <c r="N280" s="101">
        <f>SUM(J280:M280)</f>
        <v>5695000</v>
      </c>
      <c r="O280" s="32"/>
      <c r="P280" s="8"/>
      <c r="Q280" s="8"/>
      <c r="R280" s="8"/>
      <c r="S280" s="8"/>
      <c r="T280" s="8"/>
      <c r="U280" s="8"/>
      <c r="V280" s="8">
        <f>U280+T280+S280+R280</f>
        <v>0</v>
      </c>
      <c r="W280" s="9">
        <f t="shared" si="73"/>
        <v>0</v>
      </c>
      <c r="Y280" s="10" t="e">
        <f>H280-#REF!-#REF!</f>
        <v>#REF!</v>
      </c>
    </row>
    <row r="281" spans="6:25" ht="60" customHeight="1" x14ac:dyDescent="0.2">
      <c r="F281" s="108">
        <f>F280+1</f>
        <v>40702</v>
      </c>
      <c r="G281" s="58" t="s">
        <v>305</v>
      </c>
      <c r="H281" s="57">
        <v>50000</v>
      </c>
      <c r="I281" s="57"/>
      <c r="J281" s="57"/>
      <c r="K281" s="57"/>
      <c r="L281" s="64">
        <f>H281</f>
        <v>50000</v>
      </c>
      <c r="M281" s="109"/>
      <c r="N281" s="101">
        <f>SUM(J281:M281)</f>
        <v>50000</v>
      </c>
      <c r="O281" s="32"/>
      <c r="P281" s="8"/>
      <c r="Q281" s="8"/>
      <c r="R281" s="8"/>
      <c r="S281" s="8"/>
      <c r="T281" s="8"/>
      <c r="U281" s="8"/>
      <c r="V281" s="8">
        <f>U281+T281+S281+R281</f>
        <v>0</v>
      </c>
      <c r="W281" s="9"/>
      <c r="Y281" s="10" t="e">
        <f>H281-#REF!-#REF!</f>
        <v>#REF!</v>
      </c>
    </row>
    <row r="282" spans="6:25" ht="60" customHeight="1" x14ac:dyDescent="0.2">
      <c r="F282" s="108">
        <f>F281+1</f>
        <v>40703</v>
      </c>
      <c r="G282" s="58" t="s">
        <v>499</v>
      </c>
      <c r="H282" s="57">
        <v>2000000</v>
      </c>
      <c r="I282" s="57"/>
      <c r="J282" s="57"/>
      <c r="K282" s="57">
        <f>H282</f>
        <v>2000000</v>
      </c>
      <c r="L282" s="64"/>
      <c r="M282" s="109"/>
      <c r="N282" s="101">
        <f>SUM(J282:M282)</f>
        <v>2000000</v>
      </c>
      <c r="O282" s="32"/>
      <c r="P282" s="8"/>
      <c r="Q282" s="8"/>
      <c r="R282" s="8"/>
      <c r="S282" s="8"/>
      <c r="T282" s="8"/>
      <c r="U282" s="8"/>
      <c r="V282" s="8"/>
      <c r="W282" s="9"/>
      <c r="Y282" s="10"/>
    </row>
    <row r="283" spans="6:25" ht="60" customHeight="1" x14ac:dyDescent="0.2">
      <c r="F283" s="112"/>
      <c r="G283" s="61" t="s">
        <v>161</v>
      </c>
      <c r="H283" s="62">
        <f>SUM(H280:H282)</f>
        <v>9745000</v>
      </c>
      <c r="I283" s="62">
        <f t="shared" ref="I283:N283" si="74">SUM(I280:I282)</f>
        <v>2000000</v>
      </c>
      <c r="J283" s="62">
        <f t="shared" si="74"/>
        <v>2000000</v>
      </c>
      <c r="K283" s="62">
        <f t="shared" si="74"/>
        <v>5695000</v>
      </c>
      <c r="L283" s="62">
        <f t="shared" si="74"/>
        <v>50000</v>
      </c>
      <c r="M283" s="94">
        <f t="shared" si="74"/>
        <v>0</v>
      </c>
      <c r="N283" s="102">
        <f t="shared" si="74"/>
        <v>7745000</v>
      </c>
      <c r="O283" s="34">
        <f t="shared" ref="O283:V283" si="75">SUM(O280:O281)</f>
        <v>0</v>
      </c>
      <c r="P283" s="9">
        <f t="shared" si="75"/>
        <v>0</v>
      </c>
      <c r="Q283" s="9">
        <f t="shared" si="75"/>
        <v>0</v>
      </c>
      <c r="R283" s="9">
        <f t="shared" si="75"/>
        <v>0</v>
      </c>
      <c r="S283" s="9">
        <f t="shared" si="75"/>
        <v>0</v>
      </c>
      <c r="T283" s="9">
        <f t="shared" si="75"/>
        <v>0</v>
      </c>
      <c r="U283" s="9">
        <f t="shared" si="75"/>
        <v>0</v>
      </c>
      <c r="V283" s="9">
        <f t="shared" si="75"/>
        <v>0</v>
      </c>
      <c r="W283" s="9">
        <f t="shared" si="73"/>
        <v>0</v>
      </c>
      <c r="Y283" s="10" t="e">
        <f>H283-#REF!-#REF!</f>
        <v>#REF!</v>
      </c>
    </row>
    <row r="284" spans="6:25" ht="60" customHeight="1" x14ac:dyDescent="0.2">
      <c r="F284" s="108">
        <v>40800</v>
      </c>
      <c r="G284" s="56" t="s">
        <v>357</v>
      </c>
      <c r="H284" s="57"/>
      <c r="I284" s="57"/>
      <c r="J284" s="57"/>
      <c r="K284" s="57"/>
      <c r="L284" s="64"/>
      <c r="M284" s="109"/>
      <c r="N284" s="101"/>
      <c r="O284" s="32"/>
      <c r="P284" s="8"/>
      <c r="Q284" s="8"/>
      <c r="R284" s="8"/>
      <c r="S284" s="8"/>
      <c r="T284" s="8"/>
      <c r="U284" s="8"/>
      <c r="V284" s="8"/>
      <c r="W284" s="9">
        <f t="shared" si="73"/>
        <v>0</v>
      </c>
      <c r="Y284" s="10" t="e">
        <f>H284-#REF!-#REF!</f>
        <v>#REF!</v>
      </c>
    </row>
    <row r="285" spans="6:25" ht="60" customHeight="1" x14ac:dyDescent="0.2">
      <c r="F285" s="108">
        <f>F284+1</f>
        <v>40801</v>
      </c>
      <c r="G285" s="58" t="s">
        <v>162</v>
      </c>
      <c r="H285" s="57">
        <v>1235000</v>
      </c>
      <c r="I285" s="57"/>
      <c r="J285" s="57"/>
      <c r="K285" s="57"/>
      <c r="L285" s="64">
        <f t="shared" ref="L285:L292" si="76">H285</f>
        <v>1235000</v>
      </c>
      <c r="M285" s="109"/>
      <c r="N285" s="101">
        <f t="shared" ref="N285:N292" si="77">SUM(J285:M285)</f>
        <v>1235000</v>
      </c>
      <c r="O285" s="32"/>
      <c r="P285" s="8"/>
      <c r="Q285" s="8"/>
      <c r="R285" s="8"/>
      <c r="S285" s="8"/>
      <c r="T285" s="8"/>
      <c r="U285" s="8"/>
      <c r="V285" s="8">
        <f t="shared" ref="V285:V292" si="78">U285+T285+S285+R285</f>
        <v>0</v>
      </c>
      <c r="W285" s="9">
        <f t="shared" si="73"/>
        <v>0</v>
      </c>
      <c r="Y285" s="10" t="e">
        <f>H285-#REF!-#REF!</f>
        <v>#REF!</v>
      </c>
    </row>
    <row r="286" spans="6:25" ht="60" customHeight="1" x14ac:dyDescent="0.2">
      <c r="F286" s="108">
        <f t="shared" ref="F286:F292" si="79">F285+1</f>
        <v>40802</v>
      </c>
      <c r="G286" s="58" t="s">
        <v>163</v>
      </c>
      <c r="H286" s="57">
        <v>1383000</v>
      </c>
      <c r="I286" s="57"/>
      <c r="J286" s="57"/>
      <c r="K286" s="57"/>
      <c r="L286" s="64">
        <f t="shared" si="76"/>
        <v>1383000</v>
      </c>
      <c r="M286" s="109"/>
      <c r="N286" s="101">
        <f t="shared" si="77"/>
        <v>1383000</v>
      </c>
      <c r="O286" s="32"/>
      <c r="P286" s="8"/>
      <c r="Q286" s="8"/>
      <c r="R286" s="8"/>
      <c r="S286" s="8"/>
      <c r="T286" s="8"/>
      <c r="U286" s="8"/>
      <c r="V286" s="8">
        <f t="shared" si="78"/>
        <v>0</v>
      </c>
      <c r="W286" s="9">
        <f t="shared" si="73"/>
        <v>0</v>
      </c>
      <c r="Y286" s="10" t="e">
        <f>H286-#REF!-#REF!</f>
        <v>#REF!</v>
      </c>
    </row>
    <row r="287" spans="6:25" ht="60" customHeight="1" x14ac:dyDescent="0.2">
      <c r="F287" s="108">
        <f t="shared" si="79"/>
        <v>40803</v>
      </c>
      <c r="G287" s="58" t="s">
        <v>164</v>
      </c>
      <c r="H287" s="57">
        <v>20000</v>
      </c>
      <c r="I287" s="57"/>
      <c r="J287" s="57"/>
      <c r="K287" s="57"/>
      <c r="L287" s="64">
        <f t="shared" si="76"/>
        <v>20000</v>
      </c>
      <c r="M287" s="109"/>
      <c r="N287" s="101">
        <f t="shared" si="77"/>
        <v>20000</v>
      </c>
      <c r="O287" s="32"/>
      <c r="P287" s="8"/>
      <c r="Q287" s="8"/>
      <c r="R287" s="8"/>
      <c r="S287" s="8"/>
      <c r="T287" s="8"/>
      <c r="U287" s="8"/>
      <c r="V287" s="8">
        <f t="shared" si="78"/>
        <v>0</v>
      </c>
      <c r="W287" s="9">
        <f t="shared" si="73"/>
        <v>0</v>
      </c>
      <c r="Y287" s="10" t="e">
        <f>H287-#REF!-#REF!</f>
        <v>#REF!</v>
      </c>
    </row>
    <row r="288" spans="6:25" ht="60" customHeight="1" x14ac:dyDescent="0.2">
      <c r="F288" s="108">
        <f t="shared" si="79"/>
        <v>40804</v>
      </c>
      <c r="G288" s="58" t="s">
        <v>165</v>
      </c>
      <c r="H288" s="57">
        <v>331000</v>
      </c>
      <c r="I288" s="57"/>
      <c r="J288" s="57"/>
      <c r="K288" s="57"/>
      <c r="L288" s="64">
        <f t="shared" si="76"/>
        <v>331000</v>
      </c>
      <c r="M288" s="109"/>
      <c r="N288" s="101">
        <f t="shared" si="77"/>
        <v>331000</v>
      </c>
      <c r="O288" s="32"/>
      <c r="P288" s="8"/>
      <c r="Q288" s="8"/>
      <c r="R288" s="8"/>
      <c r="S288" s="8"/>
      <c r="T288" s="8"/>
      <c r="U288" s="8"/>
      <c r="V288" s="8">
        <f t="shared" si="78"/>
        <v>0</v>
      </c>
      <c r="W288" s="9">
        <f t="shared" si="73"/>
        <v>0</v>
      </c>
      <c r="Y288" s="10" t="e">
        <f>H288-#REF!-#REF!</f>
        <v>#REF!</v>
      </c>
    </row>
    <row r="289" spans="6:25" ht="60" customHeight="1" x14ac:dyDescent="0.2">
      <c r="F289" s="108">
        <f t="shared" si="79"/>
        <v>40805</v>
      </c>
      <c r="G289" s="58" t="s">
        <v>166</v>
      </c>
      <c r="H289" s="57">
        <f>300000-74000</f>
        <v>226000</v>
      </c>
      <c r="I289" s="57"/>
      <c r="J289" s="57"/>
      <c r="K289" s="57"/>
      <c r="L289" s="64">
        <f t="shared" si="76"/>
        <v>226000</v>
      </c>
      <c r="M289" s="109"/>
      <c r="N289" s="101">
        <f t="shared" si="77"/>
        <v>226000</v>
      </c>
      <c r="O289" s="32"/>
      <c r="P289" s="8"/>
      <c r="Q289" s="8"/>
      <c r="R289" s="8"/>
      <c r="S289" s="8"/>
      <c r="T289" s="8"/>
      <c r="U289" s="8"/>
      <c r="V289" s="8">
        <f t="shared" si="78"/>
        <v>0</v>
      </c>
      <c r="W289" s="9">
        <f t="shared" si="73"/>
        <v>0</v>
      </c>
      <c r="Y289" s="10" t="e">
        <f>H289-#REF!-#REF!</f>
        <v>#REF!</v>
      </c>
    </row>
    <row r="290" spans="6:25" ht="60" customHeight="1" x14ac:dyDescent="0.2">
      <c r="F290" s="108">
        <f t="shared" si="79"/>
        <v>40806</v>
      </c>
      <c r="G290" s="58" t="s">
        <v>167</v>
      </c>
      <c r="H290" s="57">
        <v>771000</v>
      </c>
      <c r="I290" s="57"/>
      <c r="J290" s="57"/>
      <c r="K290" s="57"/>
      <c r="L290" s="64">
        <f t="shared" si="76"/>
        <v>771000</v>
      </c>
      <c r="M290" s="109"/>
      <c r="N290" s="101">
        <f t="shared" si="77"/>
        <v>771000</v>
      </c>
      <c r="O290" s="32"/>
      <c r="P290" s="8"/>
      <c r="Q290" s="8"/>
      <c r="R290" s="8"/>
      <c r="S290" s="8"/>
      <c r="T290" s="8"/>
      <c r="U290" s="8"/>
      <c r="V290" s="8">
        <f t="shared" si="78"/>
        <v>0</v>
      </c>
      <c r="W290" s="9">
        <f t="shared" si="73"/>
        <v>0</v>
      </c>
      <c r="Y290" s="10" t="e">
        <f>H290-#REF!-#REF!</f>
        <v>#REF!</v>
      </c>
    </row>
    <row r="291" spans="6:25" ht="60" customHeight="1" x14ac:dyDescent="0.2">
      <c r="F291" s="108">
        <f t="shared" si="79"/>
        <v>40807</v>
      </c>
      <c r="G291" s="58" t="s">
        <v>168</v>
      </c>
      <c r="H291" s="57">
        <v>159000</v>
      </c>
      <c r="I291" s="57"/>
      <c r="J291" s="57"/>
      <c r="K291" s="57"/>
      <c r="L291" s="64">
        <f t="shared" si="76"/>
        <v>159000</v>
      </c>
      <c r="M291" s="109"/>
      <c r="N291" s="101">
        <f t="shared" si="77"/>
        <v>159000</v>
      </c>
      <c r="O291" s="32"/>
      <c r="P291" s="8"/>
      <c r="Q291" s="8"/>
      <c r="R291" s="8"/>
      <c r="S291" s="8"/>
      <c r="T291" s="8"/>
      <c r="U291" s="8"/>
      <c r="V291" s="8">
        <f t="shared" si="78"/>
        <v>0</v>
      </c>
      <c r="W291" s="9">
        <f t="shared" si="73"/>
        <v>0</v>
      </c>
      <c r="Y291" s="10" t="e">
        <f>H291-#REF!-#REF!</f>
        <v>#REF!</v>
      </c>
    </row>
    <row r="292" spans="6:25" ht="60" customHeight="1" x14ac:dyDescent="0.2">
      <c r="F292" s="108">
        <f t="shared" si="79"/>
        <v>40808</v>
      </c>
      <c r="G292" s="58" t="s">
        <v>291</v>
      </c>
      <c r="H292" s="57">
        <v>500000</v>
      </c>
      <c r="I292" s="57"/>
      <c r="J292" s="57"/>
      <c r="K292" s="57"/>
      <c r="L292" s="64">
        <f t="shared" si="76"/>
        <v>500000</v>
      </c>
      <c r="M292" s="109"/>
      <c r="N292" s="101">
        <f t="shared" si="77"/>
        <v>500000</v>
      </c>
      <c r="O292" s="32"/>
      <c r="P292" s="8"/>
      <c r="Q292" s="8"/>
      <c r="R292" s="8"/>
      <c r="S292" s="8"/>
      <c r="T292" s="8"/>
      <c r="U292" s="8"/>
      <c r="V292" s="8">
        <f t="shared" si="78"/>
        <v>0</v>
      </c>
      <c r="W292" s="9">
        <f t="shared" si="73"/>
        <v>0</v>
      </c>
      <c r="Y292" s="10" t="e">
        <f>H292-#REF!-#REF!</f>
        <v>#REF!</v>
      </c>
    </row>
    <row r="293" spans="6:25" ht="60" customHeight="1" x14ac:dyDescent="0.2">
      <c r="F293" s="112"/>
      <c r="G293" s="61" t="s">
        <v>169</v>
      </c>
      <c r="H293" s="62">
        <f t="shared" ref="H293:V293" si="80">SUM(H285:H292)</f>
        <v>4625000</v>
      </c>
      <c r="I293" s="62">
        <f t="shared" si="80"/>
        <v>0</v>
      </c>
      <c r="J293" s="62">
        <f t="shared" si="80"/>
        <v>0</v>
      </c>
      <c r="K293" s="62">
        <f t="shared" si="80"/>
        <v>0</v>
      </c>
      <c r="L293" s="62">
        <f t="shared" si="80"/>
        <v>4625000</v>
      </c>
      <c r="M293" s="94">
        <f t="shared" si="80"/>
        <v>0</v>
      </c>
      <c r="N293" s="102">
        <f t="shared" si="80"/>
        <v>4625000</v>
      </c>
      <c r="O293" s="34">
        <f t="shared" si="80"/>
        <v>0</v>
      </c>
      <c r="P293" s="9">
        <f t="shared" si="80"/>
        <v>0</v>
      </c>
      <c r="Q293" s="9">
        <f t="shared" si="80"/>
        <v>0</v>
      </c>
      <c r="R293" s="9">
        <f t="shared" si="80"/>
        <v>0</v>
      </c>
      <c r="S293" s="9">
        <f t="shared" si="80"/>
        <v>0</v>
      </c>
      <c r="T293" s="9">
        <f t="shared" si="80"/>
        <v>0</v>
      </c>
      <c r="U293" s="9">
        <f t="shared" si="80"/>
        <v>0</v>
      </c>
      <c r="V293" s="9">
        <f t="shared" si="80"/>
        <v>0</v>
      </c>
      <c r="W293" s="9">
        <f t="shared" si="73"/>
        <v>0</v>
      </c>
      <c r="Y293" s="10" t="e">
        <f>H293-#REF!-#REF!</f>
        <v>#REF!</v>
      </c>
    </row>
    <row r="294" spans="6:25" ht="60" customHeight="1" x14ac:dyDescent="0.2">
      <c r="F294" s="108">
        <v>40900</v>
      </c>
      <c r="G294" s="56" t="s">
        <v>170</v>
      </c>
      <c r="H294" s="57"/>
      <c r="I294" s="57"/>
      <c r="J294" s="57"/>
      <c r="K294" s="57"/>
      <c r="L294" s="64"/>
      <c r="M294" s="109"/>
      <c r="N294" s="100"/>
      <c r="O294" s="32"/>
      <c r="P294" s="8"/>
      <c r="Q294" s="8"/>
      <c r="R294" s="8"/>
      <c r="S294" s="8"/>
      <c r="T294" s="8"/>
      <c r="U294" s="8"/>
      <c r="V294" s="8"/>
      <c r="W294" s="9">
        <f t="shared" si="73"/>
        <v>0</v>
      </c>
      <c r="Y294" s="10" t="e">
        <f>H294-#REF!-#REF!</f>
        <v>#REF!</v>
      </c>
    </row>
    <row r="295" spans="6:25" ht="60" customHeight="1" x14ac:dyDescent="0.2">
      <c r="F295" s="108">
        <f>F294+1</f>
        <v>40901</v>
      </c>
      <c r="G295" s="58" t="s">
        <v>171</v>
      </c>
      <c r="H295" s="57">
        <v>1940000</v>
      </c>
      <c r="I295" s="57"/>
      <c r="J295" s="57"/>
      <c r="K295" s="64"/>
      <c r="L295" s="64">
        <f>H295</f>
        <v>1940000</v>
      </c>
      <c r="M295" s="113"/>
      <c r="N295" s="101">
        <f t="shared" ref="N295:N324" si="81">SUM(J295:M295)</f>
        <v>1940000</v>
      </c>
      <c r="O295" s="36"/>
      <c r="P295" s="12"/>
      <c r="Q295" s="12"/>
      <c r="R295" s="12"/>
      <c r="S295" s="12"/>
      <c r="T295" s="12"/>
      <c r="U295" s="12"/>
      <c r="V295" s="8">
        <f t="shared" ref="V295:V320" si="82">U295+T295+S295+R295</f>
        <v>0</v>
      </c>
      <c r="W295" s="9">
        <f t="shared" si="73"/>
        <v>0</v>
      </c>
      <c r="Y295" s="10" t="e">
        <f>H295-#REF!-#REF!</f>
        <v>#REF!</v>
      </c>
    </row>
    <row r="296" spans="6:25" ht="60" customHeight="1" x14ac:dyDescent="0.2">
      <c r="F296" s="108">
        <f t="shared" ref="F296:F324" si="83">F295+1</f>
        <v>40902</v>
      </c>
      <c r="G296" s="58" t="s">
        <v>358</v>
      </c>
      <c r="H296" s="57">
        <v>400000</v>
      </c>
      <c r="I296" s="57"/>
      <c r="J296" s="57"/>
      <c r="K296" s="64">
        <f>H296</f>
        <v>400000</v>
      </c>
      <c r="L296" s="64"/>
      <c r="M296" s="113"/>
      <c r="N296" s="101">
        <f t="shared" si="81"/>
        <v>400000</v>
      </c>
      <c r="O296" s="36"/>
      <c r="P296" s="12"/>
      <c r="Q296" s="12"/>
      <c r="R296" s="12"/>
      <c r="S296" s="12"/>
      <c r="T296" s="12"/>
      <c r="U296" s="12"/>
      <c r="V296" s="8">
        <f t="shared" si="82"/>
        <v>0</v>
      </c>
      <c r="W296" s="9"/>
      <c r="Y296" s="10" t="e">
        <f>H296-#REF!-#REF!</f>
        <v>#REF!</v>
      </c>
    </row>
    <row r="297" spans="6:25" ht="60" customHeight="1" x14ac:dyDescent="0.2">
      <c r="F297" s="108">
        <f t="shared" si="83"/>
        <v>40903</v>
      </c>
      <c r="G297" s="58" t="s">
        <v>417</v>
      </c>
      <c r="H297" s="57">
        <v>12394000</v>
      </c>
      <c r="I297" s="57"/>
      <c r="J297" s="57"/>
      <c r="K297" s="64">
        <f>H297</f>
        <v>12394000</v>
      </c>
      <c r="L297" s="64"/>
      <c r="M297" s="113"/>
      <c r="N297" s="101">
        <f t="shared" si="81"/>
        <v>12394000</v>
      </c>
      <c r="O297" s="36"/>
      <c r="P297" s="12"/>
      <c r="Q297" s="12"/>
      <c r="R297" s="12"/>
      <c r="S297" s="12"/>
      <c r="T297" s="12"/>
      <c r="U297" s="12"/>
      <c r="V297" s="8">
        <f t="shared" si="82"/>
        <v>0</v>
      </c>
      <c r="W297" s="9">
        <f t="shared" si="73"/>
        <v>0</v>
      </c>
      <c r="Y297" s="10" t="e">
        <f>H297-#REF!-#REF!</f>
        <v>#REF!</v>
      </c>
    </row>
    <row r="298" spans="6:25" ht="60" customHeight="1" x14ac:dyDescent="0.2">
      <c r="F298" s="108">
        <f t="shared" si="83"/>
        <v>40904</v>
      </c>
      <c r="G298" s="58" t="s">
        <v>292</v>
      </c>
      <c r="H298" s="57">
        <v>1080000</v>
      </c>
      <c r="I298" s="57"/>
      <c r="J298" s="57"/>
      <c r="K298" s="64"/>
      <c r="L298" s="64">
        <f>H298</f>
        <v>1080000</v>
      </c>
      <c r="M298" s="113"/>
      <c r="N298" s="101">
        <f t="shared" si="81"/>
        <v>1080000</v>
      </c>
      <c r="O298" s="36"/>
      <c r="P298" s="12"/>
      <c r="Q298" s="12"/>
      <c r="R298" s="12"/>
      <c r="S298" s="12"/>
      <c r="T298" s="12"/>
      <c r="U298" s="12"/>
      <c r="V298" s="8">
        <f t="shared" si="82"/>
        <v>0</v>
      </c>
      <c r="W298" s="9">
        <f t="shared" si="73"/>
        <v>0</v>
      </c>
      <c r="Y298" s="10" t="e">
        <f>H298-#REF!-#REF!</f>
        <v>#REF!</v>
      </c>
    </row>
    <row r="299" spans="6:25" ht="60" customHeight="1" x14ac:dyDescent="0.2">
      <c r="F299" s="108">
        <f t="shared" si="83"/>
        <v>40905</v>
      </c>
      <c r="G299" s="58" t="s">
        <v>359</v>
      </c>
      <c r="H299" s="57">
        <v>474000</v>
      </c>
      <c r="I299" s="57"/>
      <c r="J299" s="57"/>
      <c r="K299" s="64"/>
      <c r="L299" s="64">
        <f>H299</f>
        <v>474000</v>
      </c>
      <c r="M299" s="113"/>
      <c r="N299" s="101">
        <f t="shared" si="81"/>
        <v>474000</v>
      </c>
      <c r="O299" s="36"/>
      <c r="P299" s="12"/>
      <c r="Q299" s="12"/>
      <c r="R299" s="12"/>
      <c r="S299" s="12"/>
      <c r="T299" s="12"/>
      <c r="U299" s="12"/>
      <c r="V299" s="8">
        <f t="shared" si="82"/>
        <v>0</v>
      </c>
      <c r="W299" s="9">
        <f t="shared" si="73"/>
        <v>0</v>
      </c>
      <c r="Y299" s="10" t="e">
        <f>H299-#REF!-#REF!</f>
        <v>#REF!</v>
      </c>
    </row>
    <row r="300" spans="6:25" ht="60" customHeight="1" x14ac:dyDescent="0.2">
      <c r="F300" s="108">
        <f t="shared" si="83"/>
        <v>40906</v>
      </c>
      <c r="G300" s="58" t="s">
        <v>172</v>
      </c>
      <c r="H300" s="57">
        <v>2300000</v>
      </c>
      <c r="I300" s="57"/>
      <c r="J300" s="57"/>
      <c r="K300" s="64"/>
      <c r="L300" s="64">
        <f>H300</f>
        <v>2300000</v>
      </c>
      <c r="M300" s="113"/>
      <c r="N300" s="101">
        <f t="shared" si="81"/>
        <v>2300000</v>
      </c>
      <c r="O300" s="36"/>
      <c r="P300" s="12"/>
      <c r="Q300" s="12"/>
      <c r="R300" s="12"/>
      <c r="S300" s="12"/>
      <c r="T300" s="12"/>
      <c r="U300" s="12"/>
      <c r="V300" s="8">
        <f t="shared" si="82"/>
        <v>0</v>
      </c>
      <c r="W300" s="9">
        <f t="shared" si="73"/>
        <v>0</v>
      </c>
      <c r="Y300" s="10" t="e">
        <f>H300-#REF!-#REF!</f>
        <v>#REF!</v>
      </c>
    </row>
    <row r="301" spans="6:25" ht="60" customHeight="1" x14ac:dyDescent="0.2">
      <c r="F301" s="108">
        <f t="shared" si="83"/>
        <v>40907</v>
      </c>
      <c r="G301" s="58" t="s">
        <v>173</v>
      </c>
      <c r="H301" s="57">
        <v>640000</v>
      </c>
      <c r="I301" s="57"/>
      <c r="J301" s="57"/>
      <c r="K301" s="64">
        <f>H301</f>
        <v>640000</v>
      </c>
      <c r="L301" s="64"/>
      <c r="M301" s="113"/>
      <c r="N301" s="101">
        <f t="shared" si="81"/>
        <v>640000</v>
      </c>
      <c r="O301" s="36"/>
      <c r="P301" s="12"/>
      <c r="Q301" s="12"/>
      <c r="R301" s="12"/>
      <c r="S301" s="12"/>
      <c r="T301" s="12"/>
      <c r="U301" s="12"/>
      <c r="V301" s="8">
        <f t="shared" si="82"/>
        <v>0</v>
      </c>
      <c r="W301" s="9">
        <f t="shared" si="73"/>
        <v>0</v>
      </c>
      <c r="Y301" s="10" t="e">
        <f>H301-#REF!-#REF!</f>
        <v>#REF!</v>
      </c>
    </row>
    <row r="302" spans="6:25" ht="60" customHeight="1" x14ac:dyDescent="0.2">
      <c r="F302" s="108">
        <f t="shared" si="83"/>
        <v>40908</v>
      </c>
      <c r="G302" s="58" t="s">
        <v>293</v>
      </c>
      <c r="H302" s="57">
        <v>50000</v>
      </c>
      <c r="I302" s="57"/>
      <c r="J302" s="57"/>
      <c r="K302" s="64"/>
      <c r="L302" s="64">
        <f>H302</f>
        <v>50000</v>
      </c>
      <c r="M302" s="113"/>
      <c r="N302" s="101">
        <f t="shared" si="81"/>
        <v>50000</v>
      </c>
      <c r="O302" s="36"/>
      <c r="P302" s="12"/>
      <c r="Q302" s="12"/>
      <c r="R302" s="12"/>
      <c r="S302" s="12"/>
      <c r="T302" s="12"/>
      <c r="U302" s="12"/>
      <c r="V302" s="8">
        <f t="shared" si="82"/>
        <v>0</v>
      </c>
      <c r="W302" s="9">
        <f t="shared" si="73"/>
        <v>0</v>
      </c>
      <c r="Y302" s="10" t="e">
        <f>H302-#REF!-#REF!</f>
        <v>#REF!</v>
      </c>
    </row>
    <row r="303" spans="6:25" ht="60" customHeight="1" x14ac:dyDescent="0.2">
      <c r="F303" s="108">
        <f t="shared" si="83"/>
        <v>40909</v>
      </c>
      <c r="G303" s="58" t="s">
        <v>174</v>
      </c>
      <c r="H303" s="57">
        <v>20000</v>
      </c>
      <c r="I303" s="57"/>
      <c r="J303" s="57"/>
      <c r="K303" s="64"/>
      <c r="L303" s="64">
        <f>H303</f>
        <v>20000</v>
      </c>
      <c r="M303" s="113"/>
      <c r="N303" s="101">
        <f t="shared" si="81"/>
        <v>20000</v>
      </c>
      <c r="O303" s="36"/>
      <c r="P303" s="12"/>
      <c r="Q303" s="12"/>
      <c r="R303" s="12"/>
      <c r="S303" s="12"/>
      <c r="T303" s="12"/>
      <c r="U303" s="12"/>
      <c r="V303" s="8">
        <f t="shared" si="82"/>
        <v>0</v>
      </c>
      <c r="W303" s="9">
        <f t="shared" si="73"/>
        <v>0</v>
      </c>
      <c r="Y303" s="10" t="e">
        <f>H303-#REF!-#REF!</f>
        <v>#REF!</v>
      </c>
    </row>
    <row r="304" spans="6:25" ht="60" customHeight="1" x14ac:dyDescent="0.2">
      <c r="F304" s="108">
        <f t="shared" si="83"/>
        <v>40910</v>
      </c>
      <c r="G304" s="58" t="s">
        <v>175</v>
      </c>
      <c r="H304" s="57">
        <v>700000</v>
      </c>
      <c r="I304" s="57"/>
      <c r="J304" s="57"/>
      <c r="K304" s="64"/>
      <c r="L304" s="64">
        <f>H304</f>
        <v>700000</v>
      </c>
      <c r="M304" s="113"/>
      <c r="N304" s="101">
        <f t="shared" si="81"/>
        <v>700000</v>
      </c>
      <c r="O304" s="36"/>
      <c r="P304" s="12"/>
      <c r="Q304" s="12"/>
      <c r="R304" s="12"/>
      <c r="S304" s="12"/>
      <c r="T304" s="12"/>
      <c r="U304" s="12"/>
      <c r="V304" s="8">
        <f t="shared" si="82"/>
        <v>0</v>
      </c>
      <c r="W304" s="9">
        <f t="shared" si="73"/>
        <v>0</v>
      </c>
      <c r="Y304" s="10" t="e">
        <f>H304-#REF!-#REF!</f>
        <v>#REF!</v>
      </c>
    </row>
    <row r="305" spans="6:25" ht="60" customHeight="1" x14ac:dyDescent="0.2">
      <c r="F305" s="108">
        <f t="shared" si="83"/>
        <v>40911</v>
      </c>
      <c r="G305" s="58" t="s">
        <v>176</v>
      </c>
      <c r="H305" s="57">
        <v>230000</v>
      </c>
      <c r="I305" s="57"/>
      <c r="J305" s="57"/>
      <c r="K305" s="64"/>
      <c r="L305" s="64">
        <f>H305</f>
        <v>230000</v>
      </c>
      <c r="M305" s="113"/>
      <c r="N305" s="101">
        <f t="shared" si="81"/>
        <v>230000</v>
      </c>
      <c r="O305" s="36"/>
      <c r="P305" s="12"/>
      <c r="Q305" s="12"/>
      <c r="R305" s="12"/>
      <c r="S305" s="12"/>
      <c r="T305" s="12"/>
      <c r="U305" s="12"/>
      <c r="V305" s="8">
        <f t="shared" si="82"/>
        <v>0</v>
      </c>
      <c r="W305" s="9">
        <f t="shared" si="73"/>
        <v>0</v>
      </c>
      <c r="Y305" s="10" t="e">
        <f>H305-#REF!-#REF!</f>
        <v>#REF!</v>
      </c>
    </row>
    <row r="306" spans="6:25" ht="60" customHeight="1" x14ac:dyDescent="0.2">
      <c r="F306" s="108">
        <f t="shared" si="83"/>
        <v>40912</v>
      </c>
      <c r="G306" s="58" t="s">
        <v>177</v>
      </c>
      <c r="H306" s="57">
        <v>1000000</v>
      </c>
      <c r="I306" s="57"/>
      <c r="J306" s="57"/>
      <c r="K306" s="64">
        <f>H306</f>
        <v>1000000</v>
      </c>
      <c r="L306" s="64"/>
      <c r="M306" s="113"/>
      <c r="N306" s="101">
        <f t="shared" si="81"/>
        <v>1000000</v>
      </c>
      <c r="O306" s="36"/>
      <c r="P306" s="12"/>
      <c r="Q306" s="12"/>
      <c r="R306" s="12"/>
      <c r="S306" s="12"/>
      <c r="T306" s="12"/>
      <c r="U306" s="12"/>
      <c r="V306" s="8">
        <f t="shared" si="82"/>
        <v>0</v>
      </c>
      <c r="W306" s="9">
        <f t="shared" si="73"/>
        <v>0</v>
      </c>
      <c r="Y306" s="10" t="e">
        <f>H306-#REF!-#REF!</f>
        <v>#REF!</v>
      </c>
    </row>
    <row r="307" spans="6:25" ht="60" customHeight="1" x14ac:dyDescent="0.2">
      <c r="F307" s="108">
        <f t="shared" si="83"/>
        <v>40913</v>
      </c>
      <c r="G307" s="58" t="s">
        <v>418</v>
      </c>
      <c r="H307" s="57">
        <v>500000</v>
      </c>
      <c r="I307" s="57">
        <f>H307</f>
        <v>500000</v>
      </c>
      <c r="J307" s="57"/>
      <c r="K307" s="64"/>
      <c r="L307" s="64"/>
      <c r="M307" s="113"/>
      <c r="N307" s="101">
        <f t="shared" si="81"/>
        <v>0</v>
      </c>
      <c r="O307" s="36"/>
      <c r="P307" s="12"/>
      <c r="Q307" s="12"/>
      <c r="R307" s="12"/>
      <c r="S307" s="12"/>
      <c r="T307" s="12"/>
      <c r="U307" s="12"/>
      <c r="V307" s="8"/>
      <c r="W307" s="9"/>
      <c r="Y307" s="10" t="e">
        <f>H307-#REF!-#REF!</f>
        <v>#REF!</v>
      </c>
    </row>
    <row r="308" spans="6:25" ht="60" customHeight="1" x14ac:dyDescent="0.2">
      <c r="F308" s="108">
        <f t="shared" si="83"/>
        <v>40914</v>
      </c>
      <c r="G308" s="58" t="s">
        <v>178</v>
      </c>
      <c r="H308" s="57">
        <v>400000</v>
      </c>
      <c r="I308" s="57"/>
      <c r="J308" s="57"/>
      <c r="K308" s="64">
        <f>H308/2</f>
        <v>200000</v>
      </c>
      <c r="L308" s="64">
        <f>H308/2</f>
        <v>200000</v>
      </c>
      <c r="M308" s="113"/>
      <c r="N308" s="101">
        <f t="shared" si="81"/>
        <v>400000</v>
      </c>
      <c r="O308" s="36"/>
      <c r="P308" s="12"/>
      <c r="Q308" s="12"/>
      <c r="R308" s="12"/>
      <c r="S308" s="12"/>
      <c r="T308" s="12"/>
      <c r="U308" s="12"/>
      <c r="V308" s="8">
        <f t="shared" si="82"/>
        <v>0</v>
      </c>
      <c r="W308" s="9">
        <f t="shared" si="73"/>
        <v>0</v>
      </c>
      <c r="Y308" s="10" t="e">
        <f>H308-#REF!-#REF!</f>
        <v>#REF!</v>
      </c>
    </row>
    <row r="309" spans="6:25" ht="60" customHeight="1" x14ac:dyDescent="0.2">
      <c r="F309" s="108">
        <f t="shared" si="83"/>
        <v>40915</v>
      </c>
      <c r="G309" s="58" t="s">
        <v>179</v>
      </c>
      <c r="H309" s="57">
        <v>2000000</v>
      </c>
      <c r="I309" s="57"/>
      <c r="J309" s="57"/>
      <c r="K309" s="64">
        <f>H309</f>
        <v>2000000</v>
      </c>
      <c r="L309" s="64"/>
      <c r="M309" s="113"/>
      <c r="N309" s="101">
        <f t="shared" si="81"/>
        <v>2000000</v>
      </c>
      <c r="O309" s="36"/>
      <c r="P309" s="12"/>
      <c r="Q309" s="12"/>
      <c r="R309" s="12"/>
      <c r="S309" s="12"/>
      <c r="T309" s="12"/>
      <c r="U309" s="12"/>
      <c r="V309" s="8">
        <f t="shared" si="82"/>
        <v>0</v>
      </c>
      <c r="W309" s="9">
        <f t="shared" si="73"/>
        <v>0</v>
      </c>
      <c r="Y309" s="10" t="e">
        <f>H309-#REF!-#REF!</f>
        <v>#REF!</v>
      </c>
    </row>
    <row r="310" spans="6:25" ht="60" customHeight="1" x14ac:dyDescent="0.2">
      <c r="F310" s="108">
        <f t="shared" si="83"/>
        <v>40916</v>
      </c>
      <c r="G310" s="58" t="s">
        <v>360</v>
      </c>
      <c r="H310" s="57">
        <v>820000</v>
      </c>
      <c r="I310" s="57"/>
      <c r="J310" s="57"/>
      <c r="K310" s="64">
        <f>H310</f>
        <v>820000</v>
      </c>
      <c r="L310" s="64"/>
      <c r="M310" s="113"/>
      <c r="N310" s="101">
        <f t="shared" si="81"/>
        <v>820000</v>
      </c>
      <c r="O310" s="36"/>
      <c r="P310" s="12"/>
      <c r="Q310" s="12"/>
      <c r="R310" s="12"/>
      <c r="S310" s="12"/>
      <c r="T310" s="12"/>
      <c r="U310" s="12"/>
      <c r="V310" s="8"/>
      <c r="W310" s="9"/>
      <c r="Y310" s="10" t="e">
        <f>H310-#REF!-#REF!</f>
        <v>#REF!</v>
      </c>
    </row>
    <row r="311" spans="6:25" ht="60" customHeight="1" x14ac:dyDescent="0.2">
      <c r="F311" s="108">
        <f t="shared" si="83"/>
        <v>40917</v>
      </c>
      <c r="G311" s="58" t="s">
        <v>180</v>
      </c>
      <c r="H311" s="57">
        <v>1400000</v>
      </c>
      <c r="I311" s="57"/>
      <c r="J311" s="57"/>
      <c r="K311" s="64">
        <f>H311</f>
        <v>1400000</v>
      </c>
      <c r="L311" s="64"/>
      <c r="M311" s="113"/>
      <c r="N311" s="101">
        <f t="shared" si="81"/>
        <v>1400000</v>
      </c>
      <c r="O311" s="36"/>
      <c r="P311" s="12"/>
      <c r="Q311" s="12"/>
      <c r="R311" s="12"/>
      <c r="S311" s="12"/>
      <c r="T311" s="12"/>
      <c r="U311" s="12"/>
      <c r="V311" s="8">
        <f t="shared" si="82"/>
        <v>0</v>
      </c>
      <c r="W311" s="9">
        <f t="shared" si="73"/>
        <v>0</v>
      </c>
      <c r="Y311" s="10" t="e">
        <f>H311-#REF!-#REF!</f>
        <v>#REF!</v>
      </c>
    </row>
    <row r="312" spans="6:25" ht="60" customHeight="1" x14ac:dyDescent="0.2">
      <c r="F312" s="108">
        <f t="shared" si="83"/>
        <v>40918</v>
      </c>
      <c r="G312" s="58" t="s">
        <v>181</v>
      </c>
      <c r="H312" s="57">
        <v>200000</v>
      </c>
      <c r="I312" s="57"/>
      <c r="J312" s="57"/>
      <c r="K312" s="64"/>
      <c r="L312" s="64">
        <f>H312</f>
        <v>200000</v>
      </c>
      <c r="M312" s="113"/>
      <c r="N312" s="101">
        <f t="shared" si="81"/>
        <v>200000</v>
      </c>
      <c r="O312" s="36"/>
      <c r="P312" s="12"/>
      <c r="Q312" s="12"/>
      <c r="R312" s="12"/>
      <c r="S312" s="12"/>
      <c r="T312" s="12"/>
      <c r="U312" s="12"/>
      <c r="V312" s="8">
        <f t="shared" si="82"/>
        <v>0</v>
      </c>
      <c r="W312" s="9">
        <f t="shared" si="73"/>
        <v>0</v>
      </c>
      <c r="Y312" s="10" t="e">
        <f>H312-#REF!-#REF!</f>
        <v>#REF!</v>
      </c>
    </row>
    <row r="313" spans="6:25" ht="60" customHeight="1" x14ac:dyDescent="0.2">
      <c r="F313" s="108">
        <f t="shared" si="83"/>
        <v>40919</v>
      </c>
      <c r="G313" s="58" t="s">
        <v>306</v>
      </c>
      <c r="H313" s="57">
        <f>4723400-429400</f>
        <v>4294000</v>
      </c>
      <c r="I313" s="57"/>
      <c r="J313" s="57"/>
      <c r="K313" s="64">
        <f>H313/2</f>
        <v>2147000</v>
      </c>
      <c r="L313" s="64">
        <f>H313/2</f>
        <v>2147000</v>
      </c>
      <c r="M313" s="113"/>
      <c r="N313" s="101">
        <f t="shared" si="81"/>
        <v>4294000</v>
      </c>
      <c r="O313" s="36"/>
      <c r="P313" s="12"/>
      <c r="Q313" s="12"/>
      <c r="R313" s="12"/>
      <c r="S313" s="12"/>
      <c r="T313" s="12"/>
      <c r="U313" s="12"/>
      <c r="V313" s="8">
        <f t="shared" si="82"/>
        <v>0</v>
      </c>
      <c r="W313" s="9">
        <f t="shared" si="73"/>
        <v>0</v>
      </c>
      <c r="Y313" s="10" t="e">
        <f>H313-#REF!-#REF!</f>
        <v>#REF!</v>
      </c>
    </row>
    <row r="314" spans="6:25" ht="60" customHeight="1" x14ac:dyDescent="0.2">
      <c r="F314" s="108">
        <f t="shared" si="83"/>
        <v>40920</v>
      </c>
      <c r="G314" s="58" t="s">
        <v>307</v>
      </c>
      <c r="H314" s="57">
        <v>200000</v>
      </c>
      <c r="I314" s="57"/>
      <c r="J314" s="57"/>
      <c r="K314" s="64"/>
      <c r="L314" s="64">
        <f>H314</f>
        <v>200000</v>
      </c>
      <c r="M314" s="113"/>
      <c r="N314" s="101">
        <f t="shared" si="81"/>
        <v>200000</v>
      </c>
      <c r="O314" s="36"/>
      <c r="P314" s="12"/>
      <c r="Q314" s="12"/>
      <c r="R314" s="12"/>
      <c r="S314" s="12"/>
      <c r="T314" s="12"/>
      <c r="U314" s="12"/>
      <c r="V314" s="8">
        <f t="shared" si="82"/>
        <v>0</v>
      </c>
      <c r="W314" s="9">
        <f t="shared" si="73"/>
        <v>0</v>
      </c>
      <c r="Y314" s="10" t="e">
        <f>H314-#REF!-#REF!</f>
        <v>#REF!</v>
      </c>
    </row>
    <row r="315" spans="6:25" ht="60" customHeight="1" x14ac:dyDescent="0.2">
      <c r="F315" s="108">
        <f t="shared" si="83"/>
        <v>40921</v>
      </c>
      <c r="G315" s="58" t="s">
        <v>361</v>
      </c>
      <c r="H315" s="57">
        <v>2000000</v>
      </c>
      <c r="I315" s="57"/>
      <c r="J315" s="57"/>
      <c r="K315" s="64"/>
      <c r="L315" s="64">
        <f>H315</f>
        <v>2000000</v>
      </c>
      <c r="M315" s="113"/>
      <c r="N315" s="101">
        <f t="shared" si="81"/>
        <v>2000000</v>
      </c>
      <c r="O315" s="36"/>
      <c r="P315" s="12"/>
      <c r="Q315" s="12"/>
      <c r="R315" s="12"/>
      <c r="S315" s="12"/>
      <c r="T315" s="12"/>
      <c r="U315" s="12"/>
      <c r="V315" s="8">
        <f t="shared" si="82"/>
        <v>0</v>
      </c>
      <c r="W315" s="9">
        <f t="shared" ref="W315:W365" si="84">P315-Q315-V315</f>
        <v>0</v>
      </c>
      <c r="Y315" s="10" t="e">
        <f>H315-#REF!-#REF!</f>
        <v>#REF!</v>
      </c>
    </row>
    <row r="316" spans="6:25" ht="60" customHeight="1" x14ac:dyDescent="0.2">
      <c r="F316" s="108">
        <f t="shared" si="83"/>
        <v>40922</v>
      </c>
      <c r="G316" s="58" t="s">
        <v>182</v>
      </c>
      <c r="H316" s="57">
        <v>160000</v>
      </c>
      <c r="I316" s="57">
        <f>H316/2</f>
        <v>80000</v>
      </c>
      <c r="J316" s="57"/>
      <c r="K316" s="64">
        <f>H316/2</f>
        <v>80000</v>
      </c>
      <c r="L316" s="64"/>
      <c r="M316" s="113"/>
      <c r="N316" s="101">
        <f t="shared" si="81"/>
        <v>80000</v>
      </c>
      <c r="O316" s="36"/>
      <c r="P316" s="12"/>
      <c r="Q316" s="12"/>
      <c r="R316" s="12"/>
      <c r="S316" s="12"/>
      <c r="T316" s="12"/>
      <c r="U316" s="12"/>
      <c r="V316" s="8">
        <f t="shared" si="82"/>
        <v>0</v>
      </c>
      <c r="W316" s="9">
        <f t="shared" si="84"/>
        <v>0</v>
      </c>
      <c r="Y316" s="10" t="e">
        <f>H316-#REF!-#REF!</f>
        <v>#REF!</v>
      </c>
    </row>
    <row r="317" spans="6:25" ht="60" customHeight="1" x14ac:dyDescent="0.2">
      <c r="F317" s="108">
        <f t="shared" si="83"/>
        <v>40923</v>
      </c>
      <c r="G317" s="58" t="s">
        <v>362</v>
      </c>
      <c r="H317" s="57">
        <v>460000</v>
      </c>
      <c r="I317" s="57"/>
      <c r="J317" s="57"/>
      <c r="K317" s="64"/>
      <c r="L317" s="64">
        <f t="shared" ref="L317:L324" si="85">H317</f>
        <v>460000</v>
      </c>
      <c r="M317" s="113"/>
      <c r="N317" s="101">
        <f t="shared" si="81"/>
        <v>460000</v>
      </c>
      <c r="O317" s="36"/>
      <c r="P317" s="12"/>
      <c r="Q317" s="12"/>
      <c r="R317" s="12"/>
      <c r="S317" s="12"/>
      <c r="T317" s="12"/>
      <c r="U317" s="12"/>
      <c r="V317" s="8"/>
      <c r="W317" s="9"/>
      <c r="Y317" s="10" t="e">
        <f>H317-#REF!-#REF!</f>
        <v>#REF!</v>
      </c>
    </row>
    <row r="318" spans="6:25" ht="60" customHeight="1" x14ac:dyDescent="0.2">
      <c r="F318" s="108">
        <f t="shared" si="83"/>
        <v>40924</v>
      </c>
      <c r="G318" s="58" t="s">
        <v>419</v>
      </c>
      <c r="H318" s="57">
        <v>360000</v>
      </c>
      <c r="I318" s="57"/>
      <c r="J318" s="57"/>
      <c r="K318" s="64"/>
      <c r="L318" s="64">
        <f t="shared" si="85"/>
        <v>360000</v>
      </c>
      <c r="M318" s="113"/>
      <c r="N318" s="101">
        <f t="shared" si="81"/>
        <v>360000</v>
      </c>
      <c r="O318" s="36"/>
      <c r="P318" s="12"/>
      <c r="Q318" s="12"/>
      <c r="R318" s="12"/>
      <c r="S318" s="12"/>
      <c r="T318" s="12"/>
      <c r="U318" s="12"/>
      <c r="V318" s="8"/>
      <c r="W318" s="9"/>
      <c r="Y318" s="10" t="e">
        <f>H318-#REF!-#REF!</f>
        <v>#REF!</v>
      </c>
    </row>
    <row r="319" spans="6:25" ht="60" customHeight="1" x14ac:dyDescent="0.2">
      <c r="F319" s="108">
        <f t="shared" si="83"/>
        <v>40925</v>
      </c>
      <c r="G319" s="58" t="s">
        <v>504</v>
      </c>
      <c r="H319" s="57">
        <v>300000</v>
      </c>
      <c r="I319" s="57"/>
      <c r="J319" s="57"/>
      <c r="K319" s="64"/>
      <c r="L319" s="64">
        <f t="shared" si="85"/>
        <v>300000</v>
      </c>
      <c r="M319" s="113"/>
      <c r="N319" s="101">
        <f t="shared" si="81"/>
        <v>300000</v>
      </c>
      <c r="O319" s="36"/>
      <c r="P319" s="12"/>
      <c r="Q319" s="12"/>
      <c r="R319" s="12"/>
      <c r="S319" s="12"/>
      <c r="T319" s="12"/>
      <c r="U319" s="12"/>
      <c r="V319" s="8"/>
      <c r="W319" s="9"/>
      <c r="Y319" s="10" t="e">
        <f>H319-#REF!-#REF!</f>
        <v>#REF!</v>
      </c>
    </row>
    <row r="320" spans="6:25" ht="60" customHeight="1" x14ac:dyDescent="0.2">
      <c r="F320" s="108">
        <f t="shared" si="83"/>
        <v>40926</v>
      </c>
      <c r="G320" s="58" t="s">
        <v>294</v>
      </c>
      <c r="H320" s="57">
        <v>362000</v>
      </c>
      <c r="I320" s="57"/>
      <c r="J320" s="57"/>
      <c r="K320" s="64"/>
      <c r="L320" s="64">
        <f t="shared" si="85"/>
        <v>362000</v>
      </c>
      <c r="M320" s="113"/>
      <c r="N320" s="101">
        <f t="shared" si="81"/>
        <v>362000</v>
      </c>
      <c r="O320" s="36"/>
      <c r="P320" s="12"/>
      <c r="Q320" s="12"/>
      <c r="R320" s="12"/>
      <c r="S320" s="12"/>
      <c r="T320" s="12"/>
      <c r="U320" s="12"/>
      <c r="V320" s="8">
        <f t="shared" si="82"/>
        <v>0</v>
      </c>
      <c r="W320" s="9">
        <f t="shared" si="84"/>
        <v>0</v>
      </c>
      <c r="Y320" s="10" t="e">
        <f>H320-#REF!-#REF!</f>
        <v>#REF!</v>
      </c>
    </row>
    <row r="321" spans="6:25" ht="60" customHeight="1" x14ac:dyDescent="0.2">
      <c r="F321" s="108">
        <f t="shared" si="83"/>
        <v>40927</v>
      </c>
      <c r="G321" s="58" t="s">
        <v>363</v>
      </c>
      <c r="H321" s="57">
        <v>300000</v>
      </c>
      <c r="I321" s="57"/>
      <c r="J321" s="57"/>
      <c r="K321" s="64"/>
      <c r="L321" s="64">
        <f t="shared" si="85"/>
        <v>300000</v>
      </c>
      <c r="M321" s="113"/>
      <c r="N321" s="101">
        <f t="shared" si="81"/>
        <v>300000</v>
      </c>
      <c r="O321" s="36"/>
      <c r="P321" s="12"/>
      <c r="Q321" s="12"/>
      <c r="R321" s="12"/>
      <c r="S321" s="12"/>
      <c r="T321" s="12"/>
      <c r="U321" s="12"/>
      <c r="V321" s="8"/>
      <c r="W321" s="9"/>
      <c r="Y321" s="10" t="e">
        <f>H321-#REF!-#REF!</f>
        <v>#REF!</v>
      </c>
    </row>
    <row r="322" spans="6:25" ht="60" customHeight="1" x14ac:dyDescent="0.2">
      <c r="F322" s="108">
        <f t="shared" si="83"/>
        <v>40928</v>
      </c>
      <c r="G322" s="58" t="s">
        <v>516</v>
      </c>
      <c r="H322" s="57">
        <v>500000</v>
      </c>
      <c r="I322" s="57"/>
      <c r="J322" s="57"/>
      <c r="K322" s="64"/>
      <c r="L322" s="64">
        <f t="shared" si="85"/>
        <v>500000</v>
      </c>
      <c r="M322" s="113"/>
      <c r="N322" s="101">
        <f t="shared" si="81"/>
        <v>500000</v>
      </c>
      <c r="O322" s="36"/>
      <c r="P322" s="12"/>
      <c r="Q322" s="12"/>
      <c r="R322" s="12"/>
      <c r="S322" s="12"/>
      <c r="T322" s="12"/>
      <c r="U322" s="12"/>
      <c r="V322" s="8"/>
      <c r="W322" s="9"/>
      <c r="Y322" s="10" t="e">
        <f>H322-#REF!-#REF!</f>
        <v>#REF!</v>
      </c>
    </row>
    <row r="323" spans="6:25" ht="60" customHeight="1" x14ac:dyDescent="0.2">
      <c r="F323" s="108">
        <f t="shared" si="83"/>
        <v>40929</v>
      </c>
      <c r="G323" s="58" t="s">
        <v>487</v>
      </c>
      <c r="H323" s="57">
        <v>1000000</v>
      </c>
      <c r="I323" s="57"/>
      <c r="J323" s="57"/>
      <c r="K323" s="64"/>
      <c r="L323" s="64">
        <f t="shared" si="85"/>
        <v>1000000</v>
      </c>
      <c r="M323" s="113"/>
      <c r="N323" s="101">
        <f t="shared" si="81"/>
        <v>1000000</v>
      </c>
      <c r="O323" s="36"/>
      <c r="P323" s="12"/>
      <c r="Q323" s="12"/>
      <c r="R323" s="12"/>
      <c r="S323" s="12"/>
      <c r="T323" s="12"/>
      <c r="U323" s="12"/>
      <c r="V323" s="8"/>
      <c r="W323" s="9"/>
      <c r="Y323" s="10"/>
    </row>
    <row r="324" spans="6:25" ht="60" customHeight="1" x14ac:dyDescent="0.2">
      <c r="F324" s="108">
        <f t="shared" si="83"/>
        <v>40930</v>
      </c>
      <c r="G324" s="58" t="s">
        <v>517</v>
      </c>
      <c r="H324" s="57">
        <v>200000</v>
      </c>
      <c r="I324" s="57"/>
      <c r="J324" s="57"/>
      <c r="K324" s="64"/>
      <c r="L324" s="64">
        <f t="shared" si="85"/>
        <v>200000</v>
      </c>
      <c r="M324" s="113"/>
      <c r="N324" s="101">
        <f t="shared" si="81"/>
        <v>200000</v>
      </c>
      <c r="O324" s="36"/>
      <c r="P324" s="12"/>
      <c r="Q324" s="12"/>
      <c r="R324" s="12"/>
      <c r="S324" s="12"/>
      <c r="T324" s="12"/>
      <c r="U324" s="12"/>
      <c r="V324" s="8"/>
      <c r="W324" s="9"/>
      <c r="Y324" s="10"/>
    </row>
    <row r="325" spans="6:25" ht="60" customHeight="1" x14ac:dyDescent="0.2">
      <c r="F325" s="112"/>
      <c r="G325" s="61" t="s">
        <v>183</v>
      </c>
      <c r="H325" s="62">
        <f>SUM(H295:H324)</f>
        <v>36684000</v>
      </c>
      <c r="I325" s="62">
        <f t="shared" ref="I325:N325" si="86">SUM(I295:I324)</f>
        <v>580000</v>
      </c>
      <c r="J325" s="62">
        <f t="shared" si="86"/>
        <v>0</v>
      </c>
      <c r="K325" s="62">
        <f t="shared" si="86"/>
        <v>21081000</v>
      </c>
      <c r="L325" s="62">
        <f t="shared" si="86"/>
        <v>15023000</v>
      </c>
      <c r="M325" s="94">
        <f t="shared" si="86"/>
        <v>0</v>
      </c>
      <c r="N325" s="102">
        <f t="shared" si="86"/>
        <v>36104000</v>
      </c>
      <c r="O325" s="34">
        <f t="shared" ref="O325:W325" si="87">SUM(O295:O321)</f>
        <v>0</v>
      </c>
      <c r="P325" s="9">
        <f t="shared" si="87"/>
        <v>0</v>
      </c>
      <c r="Q325" s="9">
        <f t="shared" si="87"/>
        <v>0</v>
      </c>
      <c r="R325" s="9">
        <f t="shared" si="87"/>
        <v>0</v>
      </c>
      <c r="S325" s="9">
        <f t="shared" si="87"/>
        <v>0</v>
      </c>
      <c r="T325" s="9">
        <f t="shared" si="87"/>
        <v>0</v>
      </c>
      <c r="U325" s="9">
        <f t="shared" si="87"/>
        <v>0</v>
      </c>
      <c r="V325" s="9">
        <f t="shared" si="87"/>
        <v>0</v>
      </c>
      <c r="W325" s="9">
        <f t="shared" si="87"/>
        <v>0</v>
      </c>
      <c r="Y325" s="10" t="e">
        <f>H325-#REF!-#REF!</f>
        <v>#REF!</v>
      </c>
    </row>
    <row r="326" spans="6:25" ht="60" customHeight="1" x14ac:dyDescent="0.2">
      <c r="F326" s="108">
        <v>41000</v>
      </c>
      <c r="G326" s="56" t="s">
        <v>184</v>
      </c>
      <c r="H326" s="57"/>
      <c r="I326" s="57"/>
      <c r="J326" s="57"/>
      <c r="K326" s="57"/>
      <c r="L326" s="57"/>
      <c r="M326" s="109"/>
      <c r="N326" s="100"/>
      <c r="O326" s="32"/>
      <c r="P326" s="8"/>
      <c r="Q326" s="8"/>
      <c r="R326" s="8"/>
      <c r="S326" s="8"/>
      <c r="T326" s="8"/>
      <c r="U326" s="8"/>
      <c r="V326" s="8"/>
      <c r="W326" s="9">
        <f t="shared" si="84"/>
        <v>0</v>
      </c>
      <c r="Y326" s="10" t="e">
        <f>H326-#REF!-#REF!</f>
        <v>#REF!</v>
      </c>
    </row>
    <row r="327" spans="6:25" ht="60" customHeight="1" x14ac:dyDescent="0.2">
      <c r="F327" s="108">
        <f>F326+1</f>
        <v>41001</v>
      </c>
      <c r="G327" s="58" t="s">
        <v>185</v>
      </c>
      <c r="H327" s="57">
        <f>3380000-130000</f>
        <v>3250000</v>
      </c>
      <c r="I327" s="57"/>
      <c r="J327" s="57"/>
      <c r="K327" s="57">
        <f>H327</f>
        <v>3250000</v>
      </c>
      <c r="L327" s="57"/>
      <c r="M327" s="109"/>
      <c r="N327" s="101">
        <f t="shared" ref="N327:N335" si="88">SUM(J327:M327)</f>
        <v>3250000</v>
      </c>
      <c r="O327" s="32"/>
      <c r="P327" s="8"/>
      <c r="Q327" s="8"/>
      <c r="R327" s="8"/>
      <c r="S327" s="8"/>
      <c r="T327" s="8"/>
      <c r="U327" s="8"/>
      <c r="V327" s="8">
        <f t="shared" ref="V327:V334" si="89">U327+T327+S327+R327</f>
        <v>0</v>
      </c>
      <c r="W327" s="9">
        <f t="shared" si="84"/>
        <v>0</v>
      </c>
      <c r="Y327" s="10" t="e">
        <f>H327-#REF!-#REF!</f>
        <v>#REF!</v>
      </c>
    </row>
    <row r="328" spans="6:25" ht="60" customHeight="1" x14ac:dyDescent="0.2">
      <c r="F328" s="108">
        <f t="shared" ref="F328:F335" si="90">F327+1</f>
        <v>41002</v>
      </c>
      <c r="G328" s="58" t="s">
        <v>186</v>
      </c>
      <c r="H328" s="57">
        <v>1000000</v>
      </c>
      <c r="I328" s="57"/>
      <c r="J328" s="57"/>
      <c r="K328" s="57">
        <f>H328</f>
        <v>1000000</v>
      </c>
      <c r="L328" s="57"/>
      <c r="M328" s="109"/>
      <c r="N328" s="101">
        <f t="shared" si="88"/>
        <v>1000000</v>
      </c>
      <c r="O328" s="32"/>
      <c r="P328" s="8"/>
      <c r="Q328" s="8"/>
      <c r="R328" s="8"/>
      <c r="S328" s="8"/>
      <c r="T328" s="8"/>
      <c r="U328" s="8"/>
      <c r="V328" s="8">
        <f t="shared" si="89"/>
        <v>0</v>
      </c>
      <c r="W328" s="9">
        <f t="shared" si="84"/>
        <v>0</v>
      </c>
      <c r="Y328" s="10" t="e">
        <f>H328-#REF!-#REF!</f>
        <v>#REF!</v>
      </c>
    </row>
    <row r="329" spans="6:25" ht="60" customHeight="1" x14ac:dyDescent="0.2">
      <c r="F329" s="108">
        <f t="shared" si="90"/>
        <v>41003</v>
      </c>
      <c r="G329" s="58" t="s">
        <v>187</v>
      </c>
      <c r="H329" s="57">
        <v>685000</v>
      </c>
      <c r="I329" s="57"/>
      <c r="J329" s="57"/>
      <c r="K329" s="57">
        <f>H329</f>
        <v>685000</v>
      </c>
      <c r="L329" s="57"/>
      <c r="M329" s="109"/>
      <c r="N329" s="101">
        <f t="shared" si="88"/>
        <v>685000</v>
      </c>
      <c r="O329" s="32"/>
      <c r="P329" s="8"/>
      <c r="Q329" s="8"/>
      <c r="R329" s="8"/>
      <c r="S329" s="8"/>
      <c r="T329" s="8"/>
      <c r="U329" s="8"/>
      <c r="V329" s="8">
        <f t="shared" si="89"/>
        <v>0</v>
      </c>
      <c r="W329" s="9">
        <f t="shared" si="84"/>
        <v>0</v>
      </c>
      <c r="Y329" s="10" t="e">
        <f>H329-#REF!-#REF!</f>
        <v>#REF!</v>
      </c>
    </row>
    <row r="330" spans="6:25" ht="60" customHeight="1" x14ac:dyDescent="0.2">
      <c r="F330" s="108">
        <f t="shared" si="90"/>
        <v>41004</v>
      </c>
      <c r="G330" s="58" t="s">
        <v>188</v>
      </c>
      <c r="H330" s="57">
        <v>420000</v>
      </c>
      <c r="I330" s="57"/>
      <c r="J330" s="57"/>
      <c r="K330" s="57">
        <f>H330</f>
        <v>420000</v>
      </c>
      <c r="L330" s="57"/>
      <c r="M330" s="109"/>
      <c r="N330" s="101">
        <f t="shared" si="88"/>
        <v>420000</v>
      </c>
      <c r="O330" s="32"/>
      <c r="P330" s="8"/>
      <c r="Q330" s="8"/>
      <c r="R330" s="8"/>
      <c r="S330" s="8"/>
      <c r="T330" s="8"/>
      <c r="U330" s="8"/>
      <c r="V330" s="8">
        <f t="shared" si="89"/>
        <v>0</v>
      </c>
      <c r="W330" s="9">
        <f t="shared" si="84"/>
        <v>0</v>
      </c>
      <c r="Y330" s="10" t="e">
        <f>H330-#REF!-#REF!</f>
        <v>#REF!</v>
      </c>
    </row>
    <row r="331" spans="6:25" ht="60" customHeight="1" x14ac:dyDescent="0.2">
      <c r="F331" s="108">
        <f t="shared" si="90"/>
        <v>41005</v>
      </c>
      <c r="G331" s="58" t="s">
        <v>189</v>
      </c>
      <c r="H331" s="57">
        <v>560000</v>
      </c>
      <c r="I331" s="57"/>
      <c r="J331" s="57"/>
      <c r="K331" s="57"/>
      <c r="L331" s="57">
        <f>H331</f>
        <v>560000</v>
      </c>
      <c r="M331" s="109"/>
      <c r="N331" s="101">
        <f t="shared" si="88"/>
        <v>560000</v>
      </c>
      <c r="O331" s="32"/>
      <c r="P331" s="8"/>
      <c r="Q331" s="8"/>
      <c r="R331" s="8"/>
      <c r="S331" s="8"/>
      <c r="T331" s="8"/>
      <c r="U331" s="8"/>
      <c r="V331" s="8">
        <f t="shared" si="89"/>
        <v>0</v>
      </c>
      <c r="W331" s="9">
        <f t="shared" si="84"/>
        <v>0</v>
      </c>
      <c r="Y331" s="10" t="e">
        <f>H331-#REF!-#REF!</f>
        <v>#REF!</v>
      </c>
    </row>
    <row r="332" spans="6:25" ht="60" customHeight="1" x14ac:dyDescent="0.2">
      <c r="F332" s="108">
        <f t="shared" si="90"/>
        <v>41006</v>
      </c>
      <c r="G332" s="58" t="s">
        <v>190</v>
      </c>
      <c r="H332" s="57">
        <v>150000</v>
      </c>
      <c r="I332" s="57"/>
      <c r="J332" s="57"/>
      <c r="K332" s="57"/>
      <c r="L332" s="57">
        <f>H332</f>
        <v>150000</v>
      </c>
      <c r="M332" s="109"/>
      <c r="N332" s="101">
        <f t="shared" si="88"/>
        <v>150000</v>
      </c>
      <c r="O332" s="32"/>
      <c r="P332" s="8"/>
      <c r="Q332" s="8"/>
      <c r="R332" s="8"/>
      <c r="S332" s="8"/>
      <c r="T332" s="8"/>
      <c r="U332" s="8"/>
      <c r="V332" s="8">
        <f t="shared" si="89"/>
        <v>0</v>
      </c>
      <c r="W332" s="9">
        <f t="shared" si="84"/>
        <v>0</v>
      </c>
      <c r="Y332" s="10" t="e">
        <f>H332-#REF!-#REF!</f>
        <v>#REF!</v>
      </c>
    </row>
    <row r="333" spans="6:25" ht="60" customHeight="1" x14ac:dyDescent="0.2">
      <c r="F333" s="108">
        <f t="shared" si="90"/>
        <v>41007</v>
      </c>
      <c r="G333" s="58" t="s">
        <v>506</v>
      </c>
      <c r="H333" s="57">
        <v>100000</v>
      </c>
      <c r="I333" s="57"/>
      <c r="J333" s="57"/>
      <c r="K333" s="57">
        <f>H333</f>
        <v>100000</v>
      </c>
      <c r="L333" s="57"/>
      <c r="M333" s="109"/>
      <c r="N333" s="101">
        <f t="shared" si="88"/>
        <v>100000</v>
      </c>
      <c r="O333" s="32"/>
      <c r="P333" s="8"/>
      <c r="Q333" s="8"/>
      <c r="R333" s="8"/>
      <c r="S333" s="8"/>
      <c r="T333" s="8"/>
      <c r="U333" s="8"/>
      <c r="V333" s="8"/>
      <c r="W333" s="9"/>
      <c r="Y333" s="10" t="e">
        <f>H333-#REF!-#REF!</f>
        <v>#REF!</v>
      </c>
    </row>
    <row r="334" spans="6:25" ht="60" customHeight="1" x14ac:dyDescent="0.2">
      <c r="F334" s="108">
        <f t="shared" si="90"/>
        <v>41008</v>
      </c>
      <c r="G334" s="58" t="s">
        <v>191</v>
      </c>
      <c r="H334" s="57">
        <v>75000</v>
      </c>
      <c r="I334" s="57"/>
      <c r="J334" s="57"/>
      <c r="K334" s="57">
        <f>H334</f>
        <v>75000</v>
      </c>
      <c r="L334" s="64"/>
      <c r="M334" s="109"/>
      <c r="N334" s="101">
        <f t="shared" si="88"/>
        <v>75000</v>
      </c>
      <c r="O334" s="32"/>
      <c r="P334" s="8"/>
      <c r="Q334" s="8"/>
      <c r="R334" s="8"/>
      <c r="S334" s="8"/>
      <c r="T334" s="8"/>
      <c r="U334" s="8"/>
      <c r="V334" s="8">
        <f t="shared" si="89"/>
        <v>0</v>
      </c>
      <c r="W334" s="9">
        <f t="shared" si="84"/>
        <v>0</v>
      </c>
      <c r="Y334" s="10" t="e">
        <f>H334-#REF!-#REF!</f>
        <v>#REF!</v>
      </c>
    </row>
    <row r="335" spans="6:25" ht="60" customHeight="1" x14ac:dyDescent="0.2">
      <c r="F335" s="108">
        <f t="shared" si="90"/>
        <v>41009</v>
      </c>
      <c r="G335" s="58" t="s">
        <v>489</v>
      </c>
      <c r="H335" s="57">
        <v>200000</v>
      </c>
      <c r="I335" s="57"/>
      <c r="J335" s="57"/>
      <c r="K335" s="57"/>
      <c r="L335" s="64">
        <f>H335</f>
        <v>200000</v>
      </c>
      <c r="M335" s="109"/>
      <c r="N335" s="101">
        <f t="shared" si="88"/>
        <v>200000</v>
      </c>
      <c r="O335" s="32"/>
      <c r="P335" s="8"/>
      <c r="Q335" s="8"/>
      <c r="R335" s="8"/>
      <c r="S335" s="8"/>
      <c r="T335" s="8"/>
      <c r="U335" s="8"/>
      <c r="V335" s="8"/>
      <c r="W335" s="9"/>
      <c r="Y335" s="10"/>
    </row>
    <row r="336" spans="6:25" ht="60" customHeight="1" x14ac:dyDescent="0.2">
      <c r="F336" s="112"/>
      <c r="G336" s="61" t="s">
        <v>192</v>
      </c>
      <c r="H336" s="62">
        <f>SUM(H327:H335)</f>
        <v>6440000</v>
      </c>
      <c r="I336" s="62">
        <f t="shared" ref="I336:N336" si="91">SUM(I327:I335)</f>
        <v>0</v>
      </c>
      <c r="J336" s="62">
        <f t="shared" si="91"/>
        <v>0</v>
      </c>
      <c r="K336" s="62">
        <f t="shared" si="91"/>
        <v>5530000</v>
      </c>
      <c r="L336" s="62">
        <f t="shared" si="91"/>
        <v>910000</v>
      </c>
      <c r="M336" s="94">
        <f t="shared" si="91"/>
        <v>0</v>
      </c>
      <c r="N336" s="102">
        <f t="shared" si="91"/>
        <v>6440000</v>
      </c>
      <c r="O336" s="34">
        <f t="shared" ref="O336:W336" si="92">SUM(O327:O334)</f>
        <v>0</v>
      </c>
      <c r="P336" s="9">
        <f t="shared" si="92"/>
        <v>0</v>
      </c>
      <c r="Q336" s="9">
        <f t="shared" si="92"/>
        <v>0</v>
      </c>
      <c r="R336" s="9">
        <f t="shared" si="92"/>
        <v>0</v>
      </c>
      <c r="S336" s="9">
        <f t="shared" si="92"/>
        <v>0</v>
      </c>
      <c r="T336" s="9">
        <f t="shared" si="92"/>
        <v>0</v>
      </c>
      <c r="U336" s="9">
        <f t="shared" si="92"/>
        <v>0</v>
      </c>
      <c r="V336" s="9">
        <f t="shared" si="92"/>
        <v>0</v>
      </c>
      <c r="W336" s="9">
        <f t="shared" si="92"/>
        <v>0</v>
      </c>
      <c r="Y336" s="10" t="e">
        <f>H336-#REF!-#REF!</f>
        <v>#REF!</v>
      </c>
    </row>
    <row r="337" spans="6:25" ht="60" customHeight="1" x14ac:dyDescent="0.2">
      <c r="F337" s="108">
        <v>41100</v>
      </c>
      <c r="G337" s="56" t="s">
        <v>193</v>
      </c>
      <c r="H337" s="62"/>
      <c r="I337" s="62"/>
      <c r="J337" s="62"/>
      <c r="K337" s="62"/>
      <c r="L337" s="62"/>
      <c r="M337" s="94"/>
      <c r="N337" s="102"/>
      <c r="O337" s="34"/>
      <c r="P337" s="9"/>
      <c r="Q337" s="9"/>
      <c r="R337" s="9"/>
      <c r="S337" s="9"/>
      <c r="T337" s="9"/>
      <c r="U337" s="9"/>
      <c r="V337" s="8"/>
      <c r="W337" s="9">
        <f t="shared" si="84"/>
        <v>0</v>
      </c>
      <c r="Y337" s="10" t="e">
        <f>H337-#REF!-#REF!</f>
        <v>#REF!</v>
      </c>
    </row>
    <row r="338" spans="6:25" ht="60" customHeight="1" x14ac:dyDescent="0.2">
      <c r="F338" s="108">
        <f>F337+1</f>
        <v>41101</v>
      </c>
      <c r="G338" s="58" t="s">
        <v>308</v>
      </c>
      <c r="H338" s="57">
        <v>370000</v>
      </c>
      <c r="I338" s="57"/>
      <c r="J338" s="57"/>
      <c r="K338" s="57"/>
      <c r="L338" s="57"/>
      <c r="M338" s="109">
        <f>H338</f>
        <v>370000</v>
      </c>
      <c r="N338" s="101">
        <f>SUM(J338:M338)</f>
        <v>370000</v>
      </c>
      <c r="O338" s="32"/>
      <c r="P338" s="8"/>
      <c r="Q338" s="8"/>
      <c r="R338" s="8"/>
      <c r="S338" s="8"/>
      <c r="T338" s="8"/>
      <c r="U338" s="8"/>
      <c r="V338" s="8">
        <f>U338+T338+S338+R338</f>
        <v>0</v>
      </c>
      <c r="W338" s="9"/>
      <c r="Y338" s="10" t="e">
        <f>H338-#REF!-#REF!</f>
        <v>#REF!</v>
      </c>
    </row>
    <row r="339" spans="6:25" ht="60" customHeight="1" x14ac:dyDescent="0.2">
      <c r="F339" s="108">
        <f>F338+1</f>
        <v>41102</v>
      </c>
      <c r="G339" s="58" t="s">
        <v>502</v>
      </c>
      <c r="H339" s="57">
        <v>383000</v>
      </c>
      <c r="I339" s="57"/>
      <c r="J339" s="57"/>
      <c r="K339" s="57"/>
      <c r="L339" s="57"/>
      <c r="M339" s="109">
        <f>H339</f>
        <v>383000</v>
      </c>
      <c r="N339" s="101">
        <f>SUM(J339:M339)</f>
        <v>383000</v>
      </c>
      <c r="O339" s="32"/>
      <c r="P339" s="8"/>
      <c r="Q339" s="8"/>
      <c r="R339" s="8"/>
      <c r="S339" s="8"/>
      <c r="T339" s="8"/>
      <c r="U339" s="8"/>
      <c r="V339" s="8"/>
      <c r="W339" s="9"/>
      <c r="Y339" s="10" t="e">
        <f>H339-#REF!-#REF!</f>
        <v>#REF!</v>
      </c>
    </row>
    <row r="340" spans="6:25" ht="60" customHeight="1" x14ac:dyDescent="0.2">
      <c r="F340" s="108">
        <f>F339+1</f>
        <v>41103</v>
      </c>
      <c r="G340" s="58" t="s">
        <v>420</v>
      </c>
      <c r="H340" s="57">
        <v>30000</v>
      </c>
      <c r="I340" s="57"/>
      <c r="J340" s="57"/>
      <c r="K340" s="57"/>
      <c r="L340" s="57">
        <f>H340</f>
        <v>30000</v>
      </c>
      <c r="M340" s="109"/>
      <c r="N340" s="101">
        <f>SUM(J340:M340)</f>
        <v>30000</v>
      </c>
      <c r="O340" s="32"/>
      <c r="P340" s="8"/>
      <c r="Q340" s="8"/>
      <c r="R340" s="8"/>
      <c r="S340" s="8"/>
      <c r="T340" s="8"/>
      <c r="U340" s="8"/>
      <c r="V340" s="8"/>
      <c r="W340" s="9"/>
      <c r="Y340" s="10" t="e">
        <f>H340-#REF!-#REF!</f>
        <v>#REF!</v>
      </c>
    </row>
    <row r="341" spans="6:25" ht="60" customHeight="1" x14ac:dyDescent="0.2">
      <c r="F341" s="108"/>
      <c r="G341" s="61" t="s">
        <v>194</v>
      </c>
      <c r="H341" s="62">
        <f t="shared" ref="H341:N341" si="93">SUM(H338:H340)</f>
        <v>783000</v>
      </c>
      <c r="I341" s="62">
        <f t="shared" si="93"/>
        <v>0</v>
      </c>
      <c r="J341" s="62">
        <f t="shared" si="93"/>
        <v>0</v>
      </c>
      <c r="K341" s="62">
        <f t="shared" si="93"/>
        <v>0</v>
      </c>
      <c r="L341" s="62">
        <f t="shared" si="93"/>
        <v>30000</v>
      </c>
      <c r="M341" s="94">
        <f t="shared" si="93"/>
        <v>753000</v>
      </c>
      <c r="N341" s="102">
        <f t="shared" si="93"/>
        <v>783000</v>
      </c>
      <c r="O341" s="34">
        <f t="shared" ref="O341:W341" si="94">SUM(O338:O339)</f>
        <v>0</v>
      </c>
      <c r="P341" s="9">
        <f t="shared" si="94"/>
        <v>0</v>
      </c>
      <c r="Q341" s="9">
        <f t="shared" si="94"/>
        <v>0</v>
      </c>
      <c r="R341" s="9">
        <f t="shared" si="94"/>
        <v>0</v>
      </c>
      <c r="S341" s="9">
        <f t="shared" si="94"/>
        <v>0</v>
      </c>
      <c r="T341" s="9">
        <f t="shared" si="94"/>
        <v>0</v>
      </c>
      <c r="U341" s="9">
        <f t="shared" si="94"/>
        <v>0</v>
      </c>
      <c r="V341" s="9">
        <f t="shared" si="94"/>
        <v>0</v>
      </c>
      <c r="W341" s="9">
        <f t="shared" si="94"/>
        <v>0</v>
      </c>
      <c r="Y341" s="10" t="e">
        <f>H341-#REF!-#REF!</f>
        <v>#REF!</v>
      </c>
    </row>
    <row r="342" spans="6:25" ht="60" customHeight="1" x14ac:dyDescent="0.2">
      <c r="F342" s="112"/>
      <c r="G342" s="61" t="s">
        <v>195</v>
      </c>
      <c r="H342" s="62">
        <f t="shared" ref="H342:W342" si="95">H341+H336+H325+H293+H283+H278+H274+H248</f>
        <v>145373000</v>
      </c>
      <c r="I342" s="62">
        <f t="shared" si="95"/>
        <v>2580000</v>
      </c>
      <c r="J342" s="62">
        <f t="shared" si="95"/>
        <v>25243500</v>
      </c>
      <c r="K342" s="62">
        <f t="shared" si="95"/>
        <v>80061000</v>
      </c>
      <c r="L342" s="62">
        <f t="shared" si="95"/>
        <v>36735500</v>
      </c>
      <c r="M342" s="94">
        <f t="shared" si="95"/>
        <v>753000</v>
      </c>
      <c r="N342" s="102">
        <f t="shared" si="95"/>
        <v>142793000</v>
      </c>
      <c r="O342" s="34">
        <f t="shared" si="95"/>
        <v>0</v>
      </c>
      <c r="P342" s="9">
        <f t="shared" si="95"/>
        <v>0</v>
      </c>
      <c r="Q342" s="9">
        <f t="shared" si="95"/>
        <v>0</v>
      </c>
      <c r="R342" s="9">
        <f t="shared" si="95"/>
        <v>0</v>
      </c>
      <c r="S342" s="9">
        <f t="shared" si="95"/>
        <v>0</v>
      </c>
      <c r="T342" s="9">
        <f t="shared" si="95"/>
        <v>0</v>
      </c>
      <c r="U342" s="9">
        <f t="shared" si="95"/>
        <v>0</v>
      </c>
      <c r="V342" s="9">
        <f t="shared" si="95"/>
        <v>0</v>
      </c>
      <c r="W342" s="9">
        <f t="shared" si="95"/>
        <v>0</v>
      </c>
      <c r="Y342" s="10" t="e">
        <f>H342-#REF!-#REF!</f>
        <v>#REF!</v>
      </c>
    </row>
    <row r="343" spans="6:25" ht="60" customHeight="1" x14ac:dyDescent="0.2">
      <c r="F343" s="108">
        <v>41200</v>
      </c>
      <c r="G343" s="56" t="s">
        <v>196</v>
      </c>
      <c r="H343" s="57"/>
      <c r="I343" s="57"/>
      <c r="J343" s="57"/>
      <c r="K343" s="57"/>
      <c r="L343" s="57"/>
      <c r="M343" s="109"/>
      <c r="N343" s="100"/>
      <c r="O343" s="32"/>
      <c r="P343" s="8"/>
      <c r="Q343" s="8"/>
      <c r="R343" s="8"/>
      <c r="S343" s="8"/>
      <c r="T343" s="8"/>
      <c r="U343" s="8"/>
      <c r="V343" s="8"/>
      <c r="W343" s="9">
        <f t="shared" si="84"/>
        <v>0</v>
      </c>
      <c r="Y343" s="10" t="e">
        <f>H343-#REF!-#REF!</f>
        <v>#REF!</v>
      </c>
    </row>
    <row r="344" spans="6:25" ht="60" customHeight="1" x14ac:dyDescent="0.2">
      <c r="F344" s="108">
        <f>F343+1</f>
        <v>41201</v>
      </c>
      <c r="G344" s="58" t="s">
        <v>197</v>
      </c>
      <c r="H344" s="57">
        <v>200000</v>
      </c>
      <c r="I344" s="57"/>
      <c r="J344" s="57"/>
      <c r="K344" s="57"/>
      <c r="L344" s="57">
        <f>H344</f>
        <v>200000</v>
      </c>
      <c r="M344" s="109"/>
      <c r="N344" s="101">
        <f t="shared" ref="N344:N350" si="96">SUM(J344:M344)</f>
        <v>200000</v>
      </c>
      <c r="O344" s="32"/>
      <c r="P344" s="8"/>
      <c r="Q344" s="8"/>
      <c r="R344" s="8"/>
      <c r="S344" s="8"/>
      <c r="T344" s="8"/>
      <c r="U344" s="8"/>
      <c r="V344" s="8">
        <f t="shared" ref="V344:V359" si="97">U344+T344+S344+R344</f>
        <v>0</v>
      </c>
      <c r="W344" s="9">
        <f t="shared" si="84"/>
        <v>0</v>
      </c>
      <c r="Y344" s="10" t="e">
        <f>H344-#REF!-#REF!</f>
        <v>#REF!</v>
      </c>
    </row>
    <row r="345" spans="6:25" ht="60" customHeight="1" x14ac:dyDescent="0.2">
      <c r="F345" s="108">
        <f t="shared" ref="F345:F350" si="98">F344+1</f>
        <v>41202</v>
      </c>
      <c r="G345" s="58" t="s">
        <v>330</v>
      </c>
      <c r="H345" s="57">
        <v>300000</v>
      </c>
      <c r="I345" s="57"/>
      <c r="J345" s="57"/>
      <c r="K345" s="57">
        <f>H345</f>
        <v>300000</v>
      </c>
      <c r="L345" s="57"/>
      <c r="M345" s="109"/>
      <c r="N345" s="101">
        <f t="shared" si="96"/>
        <v>300000</v>
      </c>
      <c r="O345" s="32"/>
      <c r="P345" s="8"/>
      <c r="Q345" s="8"/>
      <c r="R345" s="8"/>
      <c r="S345" s="8"/>
      <c r="T345" s="8"/>
      <c r="U345" s="8"/>
      <c r="V345" s="8">
        <f t="shared" si="97"/>
        <v>0</v>
      </c>
      <c r="W345" s="9"/>
      <c r="Y345" s="10" t="e">
        <f>H345-#REF!-#REF!</f>
        <v>#REF!</v>
      </c>
    </row>
    <row r="346" spans="6:25" ht="60" customHeight="1" x14ac:dyDescent="0.2">
      <c r="F346" s="108">
        <f t="shared" si="98"/>
        <v>41203</v>
      </c>
      <c r="G346" s="58" t="s">
        <v>198</v>
      </c>
      <c r="H346" s="57">
        <v>160000</v>
      </c>
      <c r="I346" s="57"/>
      <c r="J346" s="57"/>
      <c r="K346" s="57"/>
      <c r="L346" s="57">
        <f>H346</f>
        <v>160000</v>
      </c>
      <c r="M346" s="109"/>
      <c r="N346" s="101">
        <f t="shared" si="96"/>
        <v>160000</v>
      </c>
      <c r="O346" s="32"/>
      <c r="P346" s="8"/>
      <c r="Q346" s="8"/>
      <c r="R346" s="8"/>
      <c r="S346" s="8"/>
      <c r="T346" s="8"/>
      <c r="U346" s="8"/>
      <c r="V346" s="8">
        <f t="shared" si="97"/>
        <v>0</v>
      </c>
      <c r="W346" s="9">
        <f t="shared" si="84"/>
        <v>0</v>
      </c>
      <c r="Y346" s="10" t="e">
        <f>H346-#REF!-#REF!</f>
        <v>#REF!</v>
      </c>
    </row>
    <row r="347" spans="6:25" ht="60" customHeight="1" x14ac:dyDescent="0.2">
      <c r="F347" s="108">
        <f t="shared" si="98"/>
        <v>41204</v>
      </c>
      <c r="G347" s="58" t="s">
        <v>199</v>
      </c>
      <c r="H347" s="57">
        <v>1500000</v>
      </c>
      <c r="I347" s="57"/>
      <c r="J347" s="57"/>
      <c r="K347" s="57"/>
      <c r="L347" s="57">
        <f>H347/2</f>
        <v>750000</v>
      </c>
      <c r="M347" s="109">
        <f>H347/2</f>
        <v>750000</v>
      </c>
      <c r="N347" s="101">
        <f t="shared" si="96"/>
        <v>1500000</v>
      </c>
      <c r="O347" s="32"/>
      <c r="P347" s="8"/>
      <c r="Q347" s="8"/>
      <c r="R347" s="8"/>
      <c r="S347" s="8"/>
      <c r="T347" s="8"/>
      <c r="U347" s="8"/>
      <c r="V347" s="8">
        <f t="shared" si="97"/>
        <v>0</v>
      </c>
      <c r="W347" s="9">
        <f t="shared" si="84"/>
        <v>0</v>
      </c>
      <c r="Y347" s="10" t="e">
        <f>H347-#REF!-#REF!</f>
        <v>#REF!</v>
      </c>
    </row>
    <row r="348" spans="6:25" ht="60" customHeight="1" x14ac:dyDescent="0.2">
      <c r="F348" s="108">
        <f t="shared" si="98"/>
        <v>41205</v>
      </c>
      <c r="G348" s="58" t="s">
        <v>507</v>
      </c>
      <c r="H348" s="57">
        <v>300000</v>
      </c>
      <c r="I348" s="57"/>
      <c r="J348" s="57"/>
      <c r="K348" s="57"/>
      <c r="L348" s="57">
        <f>H348</f>
        <v>300000</v>
      </c>
      <c r="M348" s="109"/>
      <c r="N348" s="101">
        <f t="shared" si="96"/>
        <v>300000</v>
      </c>
      <c r="O348" s="32"/>
      <c r="P348" s="8"/>
      <c r="Q348" s="8"/>
      <c r="R348" s="8"/>
      <c r="S348" s="8"/>
      <c r="T348" s="8"/>
      <c r="U348" s="8"/>
      <c r="V348" s="8"/>
      <c r="W348" s="9"/>
      <c r="Y348" s="10" t="e">
        <f>H348-#REF!-#REF!</f>
        <v>#REF!</v>
      </c>
    </row>
    <row r="349" spans="6:25" ht="60" customHeight="1" x14ac:dyDescent="0.2">
      <c r="F349" s="108">
        <f t="shared" si="98"/>
        <v>41206</v>
      </c>
      <c r="G349" s="58" t="s">
        <v>421</v>
      </c>
      <c r="H349" s="57">
        <v>200000</v>
      </c>
      <c r="I349" s="57"/>
      <c r="J349" s="57"/>
      <c r="K349" s="57"/>
      <c r="L349" s="57">
        <f>H349</f>
        <v>200000</v>
      </c>
      <c r="M349" s="109"/>
      <c r="N349" s="101">
        <f t="shared" si="96"/>
        <v>200000</v>
      </c>
      <c r="O349" s="32"/>
      <c r="P349" s="8"/>
      <c r="Q349" s="8"/>
      <c r="R349" s="8"/>
      <c r="S349" s="8"/>
      <c r="T349" s="8"/>
      <c r="U349" s="8"/>
      <c r="V349" s="8"/>
      <c r="W349" s="9"/>
      <c r="Y349" s="10" t="e">
        <f>H349-#REF!-#REF!</f>
        <v>#REF!</v>
      </c>
    </row>
    <row r="350" spans="6:25" ht="60" customHeight="1" x14ac:dyDescent="0.2">
      <c r="F350" s="108">
        <f t="shared" si="98"/>
        <v>41207</v>
      </c>
      <c r="G350" s="58" t="s">
        <v>200</v>
      </c>
      <c r="H350" s="57">
        <v>410000</v>
      </c>
      <c r="I350" s="57">
        <f>H350</f>
        <v>410000</v>
      </c>
      <c r="J350" s="57"/>
      <c r="K350" s="57"/>
      <c r="L350" s="64"/>
      <c r="M350" s="109"/>
      <c r="N350" s="101">
        <f t="shared" si="96"/>
        <v>0</v>
      </c>
      <c r="O350" s="32"/>
      <c r="P350" s="8"/>
      <c r="Q350" s="8"/>
      <c r="R350" s="8"/>
      <c r="S350" s="8"/>
      <c r="T350" s="8"/>
      <c r="U350" s="8"/>
      <c r="V350" s="8">
        <f t="shared" si="97"/>
        <v>0</v>
      </c>
      <c r="W350" s="9">
        <f t="shared" si="84"/>
        <v>0</v>
      </c>
      <c r="Y350" s="10" t="e">
        <f>H350-#REF!-#REF!</f>
        <v>#REF!</v>
      </c>
    </row>
    <row r="351" spans="6:25" ht="60" customHeight="1" x14ac:dyDescent="0.2">
      <c r="F351" s="112"/>
      <c r="G351" s="61" t="s">
        <v>201</v>
      </c>
      <c r="H351" s="62">
        <f t="shared" ref="H351:V351" si="99">SUM(H344:H350)</f>
        <v>3070000</v>
      </c>
      <c r="I351" s="62">
        <f t="shared" si="99"/>
        <v>410000</v>
      </c>
      <c r="J351" s="62">
        <f t="shared" si="99"/>
        <v>0</v>
      </c>
      <c r="K351" s="62">
        <f t="shared" si="99"/>
        <v>300000</v>
      </c>
      <c r="L351" s="62">
        <f t="shared" si="99"/>
        <v>1610000</v>
      </c>
      <c r="M351" s="94">
        <f t="shared" si="99"/>
        <v>750000</v>
      </c>
      <c r="N351" s="102">
        <f t="shared" si="99"/>
        <v>2660000</v>
      </c>
      <c r="O351" s="34">
        <f t="shared" si="99"/>
        <v>0</v>
      </c>
      <c r="P351" s="9">
        <f t="shared" si="99"/>
        <v>0</v>
      </c>
      <c r="Q351" s="9">
        <f t="shared" si="99"/>
        <v>0</v>
      </c>
      <c r="R351" s="9">
        <f t="shared" si="99"/>
        <v>0</v>
      </c>
      <c r="S351" s="9">
        <f t="shared" si="99"/>
        <v>0</v>
      </c>
      <c r="T351" s="9">
        <f t="shared" si="99"/>
        <v>0</v>
      </c>
      <c r="U351" s="9">
        <f t="shared" si="99"/>
        <v>0</v>
      </c>
      <c r="V351" s="9">
        <f t="shared" si="99"/>
        <v>0</v>
      </c>
      <c r="W351" s="9">
        <f t="shared" si="84"/>
        <v>0</v>
      </c>
      <c r="Y351" s="10" t="e">
        <f>H351-#REF!-#REF!</f>
        <v>#REF!</v>
      </c>
    </row>
    <row r="352" spans="6:25" ht="60" customHeight="1" x14ac:dyDescent="0.2">
      <c r="F352" s="108">
        <v>41300</v>
      </c>
      <c r="G352" s="56" t="s">
        <v>202</v>
      </c>
      <c r="H352" s="57"/>
      <c r="I352" s="57"/>
      <c r="J352" s="57"/>
      <c r="K352" s="57"/>
      <c r="L352" s="64"/>
      <c r="M352" s="109"/>
      <c r="N352" s="100"/>
      <c r="O352" s="32"/>
      <c r="P352" s="8"/>
      <c r="Q352" s="8"/>
      <c r="R352" s="8"/>
      <c r="S352" s="8"/>
      <c r="T352" s="8"/>
      <c r="U352" s="8"/>
      <c r="V352" s="8"/>
      <c r="W352" s="9">
        <f t="shared" si="84"/>
        <v>0</v>
      </c>
      <c r="Y352" s="10" t="e">
        <f>H352-#REF!-#REF!</f>
        <v>#REF!</v>
      </c>
    </row>
    <row r="353" spans="6:25" ht="60" customHeight="1" x14ac:dyDescent="0.2">
      <c r="F353" s="108">
        <f>F352+1</f>
        <v>41301</v>
      </c>
      <c r="G353" s="58" t="s">
        <v>203</v>
      </c>
      <c r="H353" s="57">
        <v>577000</v>
      </c>
      <c r="I353" s="57"/>
      <c r="J353" s="57"/>
      <c r="K353" s="57"/>
      <c r="L353" s="64">
        <f>H353/2</f>
        <v>288500</v>
      </c>
      <c r="M353" s="109">
        <f>H353-L353</f>
        <v>288500</v>
      </c>
      <c r="N353" s="101">
        <f t="shared" ref="N353:N359" si="100">SUM(J353:M353)</f>
        <v>577000</v>
      </c>
      <c r="O353" s="32"/>
      <c r="P353" s="8"/>
      <c r="Q353" s="8"/>
      <c r="R353" s="8"/>
      <c r="S353" s="8"/>
      <c r="T353" s="8"/>
      <c r="U353" s="8"/>
      <c r="V353" s="8">
        <f t="shared" si="97"/>
        <v>0</v>
      </c>
      <c r="W353" s="9">
        <f t="shared" si="84"/>
        <v>0</v>
      </c>
      <c r="Y353" s="10" t="e">
        <f>H353-#REF!-#REF!</f>
        <v>#REF!</v>
      </c>
    </row>
    <row r="354" spans="6:25" ht="60" customHeight="1" x14ac:dyDescent="0.2">
      <c r="F354" s="108">
        <f t="shared" ref="F354:F359" si="101">F353+1</f>
        <v>41302</v>
      </c>
      <c r="G354" s="58" t="s">
        <v>204</v>
      </c>
      <c r="H354" s="57">
        <v>642000</v>
      </c>
      <c r="I354" s="57"/>
      <c r="J354" s="57"/>
      <c r="K354" s="57"/>
      <c r="L354" s="64"/>
      <c r="M354" s="109">
        <f>H354</f>
        <v>642000</v>
      </c>
      <c r="N354" s="101">
        <f t="shared" si="100"/>
        <v>642000</v>
      </c>
      <c r="O354" s="32"/>
      <c r="P354" s="8"/>
      <c r="Q354" s="8"/>
      <c r="R354" s="8"/>
      <c r="S354" s="8"/>
      <c r="T354" s="8"/>
      <c r="U354" s="8"/>
      <c r="V354" s="8">
        <f t="shared" si="97"/>
        <v>0</v>
      </c>
      <c r="W354" s="9">
        <f t="shared" si="84"/>
        <v>0</v>
      </c>
      <c r="Y354" s="10" t="e">
        <f>H354-#REF!-#REF!</f>
        <v>#REF!</v>
      </c>
    </row>
    <row r="355" spans="6:25" ht="60" customHeight="1" x14ac:dyDescent="0.2">
      <c r="F355" s="108">
        <f t="shared" si="101"/>
        <v>41303</v>
      </c>
      <c r="G355" s="58" t="s">
        <v>205</v>
      </c>
      <c r="H355" s="57">
        <v>115000</v>
      </c>
      <c r="I355" s="57"/>
      <c r="J355" s="57"/>
      <c r="K355" s="57"/>
      <c r="L355" s="64"/>
      <c r="M355" s="109">
        <f>H355</f>
        <v>115000</v>
      </c>
      <c r="N355" s="101">
        <f t="shared" si="100"/>
        <v>115000</v>
      </c>
      <c r="O355" s="32"/>
      <c r="P355" s="8"/>
      <c r="Q355" s="8"/>
      <c r="R355" s="8"/>
      <c r="S355" s="8"/>
      <c r="T355" s="8"/>
      <c r="U355" s="8"/>
      <c r="V355" s="8">
        <f t="shared" si="97"/>
        <v>0</v>
      </c>
      <c r="W355" s="9">
        <f t="shared" si="84"/>
        <v>0</v>
      </c>
      <c r="Y355" s="10" t="e">
        <f>H355-#REF!-#REF!</f>
        <v>#REF!</v>
      </c>
    </row>
    <row r="356" spans="6:25" ht="60" customHeight="1" x14ac:dyDescent="0.2">
      <c r="F356" s="108">
        <f t="shared" si="101"/>
        <v>41304</v>
      </c>
      <c r="G356" s="58" t="s">
        <v>206</v>
      </c>
      <c r="H356" s="57">
        <v>912000</v>
      </c>
      <c r="I356" s="57"/>
      <c r="J356" s="57"/>
      <c r="K356" s="57"/>
      <c r="L356" s="64">
        <f>H356</f>
        <v>912000</v>
      </c>
      <c r="M356" s="109"/>
      <c r="N356" s="101">
        <f t="shared" si="100"/>
        <v>912000</v>
      </c>
      <c r="O356" s="32"/>
      <c r="P356" s="8"/>
      <c r="Q356" s="8"/>
      <c r="R356" s="8"/>
      <c r="S356" s="8"/>
      <c r="T356" s="8"/>
      <c r="U356" s="8"/>
      <c r="V356" s="8">
        <f t="shared" si="97"/>
        <v>0</v>
      </c>
      <c r="W356" s="9">
        <f t="shared" si="84"/>
        <v>0</v>
      </c>
      <c r="Y356" s="10" t="e">
        <f>H356-#REF!-#REF!</f>
        <v>#REF!</v>
      </c>
    </row>
    <row r="357" spans="6:25" ht="60" customHeight="1" x14ac:dyDescent="0.2">
      <c r="F357" s="108">
        <f t="shared" si="101"/>
        <v>41305</v>
      </c>
      <c r="G357" s="58" t="s">
        <v>422</v>
      </c>
      <c r="H357" s="57">
        <v>144000</v>
      </c>
      <c r="I357" s="57"/>
      <c r="J357" s="57"/>
      <c r="K357" s="57"/>
      <c r="L357" s="64">
        <f>H357</f>
        <v>144000</v>
      </c>
      <c r="M357" s="109"/>
      <c r="N357" s="101">
        <f t="shared" si="100"/>
        <v>144000</v>
      </c>
      <c r="O357" s="32"/>
      <c r="P357" s="8"/>
      <c r="Q357" s="8"/>
      <c r="R357" s="8"/>
      <c r="S357" s="8"/>
      <c r="T357" s="8"/>
      <c r="U357" s="8"/>
      <c r="V357" s="8"/>
      <c r="W357" s="9"/>
      <c r="Y357" s="10" t="e">
        <f>H357-#REF!-#REF!</f>
        <v>#REF!</v>
      </c>
    </row>
    <row r="358" spans="6:25" ht="60" customHeight="1" x14ac:dyDescent="0.2">
      <c r="F358" s="108">
        <f t="shared" si="101"/>
        <v>41306</v>
      </c>
      <c r="G358" s="58" t="s">
        <v>423</v>
      </c>
      <c r="H358" s="57">
        <v>402000</v>
      </c>
      <c r="I358" s="57"/>
      <c r="J358" s="57"/>
      <c r="K358" s="57"/>
      <c r="L358" s="64">
        <f>H358</f>
        <v>402000</v>
      </c>
      <c r="M358" s="109"/>
      <c r="N358" s="101">
        <f t="shared" si="100"/>
        <v>402000</v>
      </c>
      <c r="O358" s="32"/>
      <c r="P358" s="8"/>
      <c r="Q358" s="8"/>
      <c r="R358" s="8"/>
      <c r="S358" s="8"/>
      <c r="T358" s="8"/>
      <c r="U358" s="8"/>
      <c r="V358" s="8"/>
      <c r="W358" s="9"/>
      <c r="Y358" s="10" t="e">
        <f>H358-#REF!-#REF!</f>
        <v>#REF!</v>
      </c>
    </row>
    <row r="359" spans="6:25" ht="60" customHeight="1" x14ac:dyDescent="0.2">
      <c r="F359" s="108">
        <f t="shared" si="101"/>
        <v>41307</v>
      </c>
      <c r="G359" s="58" t="s">
        <v>331</v>
      </c>
      <c r="H359" s="57">
        <v>50000</v>
      </c>
      <c r="I359" s="57"/>
      <c r="J359" s="57"/>
      <c r="K359" s="57"/>
      <c r="L359" s="64">
        <f>H359</f>
        <v>50000</v>
      </c>
      <c r="M359" s="109"/>
      <c r="N359" s="101">
        <f t="shared" si="100"/>
        <v>50000</v>
      </c>
      <c r="O359" s="32"/>
      <c r="P359" s="8"/>
      <c r="Q359" s="8"/>
      <c r="R359" s="8"/>
      <c r="S359" s="8"/>
      <c r="T359" s="8"/>
      <c r="U359" s="8"/>
      <c r="V359" s="8">
        <f t="shared" si="97"/>
        <v>0</v>
      </c>
      <c r="W359" s="9"/>
      <c r="Y359" s="10" t="e">
        <f>H359-#REF!-#REF!</f>
        <v>#REF!</v>
      </c>
    </row>
    <row r="360" spans="6:25" ht="60" customHeight="1" x14ac:dyDescent="0.2">
      <c r="F360" s="108"/>
      <c r="G360" s="61" t="s">
        <v>207</v>
      </c>
      <c r="H360" s="62">
        <f t="shared" ref="H360:V360" si="102">SUM(H353:H359)</f>
        <v>2842000</v>
      </c>
      <c r="I360" s="62">
        <f t="shared" si="102"/>
        <v>0</v>
      </c>
      <c r="J360" s="62">
        <f t="shared" si="102"/>
        <v>0</v>
      </c>
      <c r="K360" s="62">
        <f t="shared" si="102"/>
        <v>0</v>
      </c>
      <c r="L360" s="62">
        <f t="shared" si="102"/>
        <v>1796500</v>
      </c>
      <c r="M360" s="94">
        <f t="shared" si="102"/>
        <v>1045500</v>
      </c>
      <c r="N360" s="102">
        <f t="shared" si="102"/>
        <v>2842000</v>
      </c>
      <c r="O360" s="34">
        <f t="shared" si="102"/>
        <v>0</v>
      </c>
      <c r="P360" s="9">
        <f t="shared" si="102"/>
        <v>0</v>
      </c>
      <c r="Q360" s="9">
        <f t="shared" si="102"/>
        <v>0</v>
      </c>
      <c r="R360" s="9">
        <f t="shared" si="102"/>
        <v>0</v>
      </c>
      <c r="S360" s="9">
        <f t="shared" si="102"/>
        <v>0</v>
      </c>
      <c r="T360" s="9">
        <f t="shared" si="102"/>
        <v>0</v>
      </c>
      <c r="U360" s="9">
        <f t="shared" si="102"/>
        <v>0</v>
      </c>
      <c r="V360" s="9">
        <f t="shared" si="102"/>
        <v>0</v>
      </c>
      <c r="W360" s="9">
        <f t="shared" si="84"/>
        <v>0</v>
      </c>
      <c r="Y360" s="10" t="e">
        <f>H360-#REF!-#REF!</f>
        <v>#REF!</v>
      </c>
    </row>
    <row r="361" spans="6:25" ht="60" customHeight="1" x14ac:dyDescent="0.2">
      <c r="F361" s="108">
        <v>41400</v>
      </c>
      <c r="G361" s="56" t="s">
        <v>208</v>
      </c>
      <c r="H361" s="57"/>
      <c r="I361" s="57"/>
      <c r="J361" s="57"/>
      <c r="K361" s="57"/>
      <c r="L361" s="64"/>
      <c r="M361" s="109"/>
      <c r="N361" s="100"/>
      <c r="O361" s="32"/>
      <c r="P361" s="8"/>
      <c r="Q361" s="8"/>
      <c r="R361" s="8"/>
      <c r="S361" s="8"/>
      <c r="T361" s="8"/>
      <c r="U361" s="8"/>
      <c r="V361" s="8"/>
      <c r="W361" s="9">
        <f t="shared" si="84"/>
        <v>0</v>
      </c>
      <c r="Y361" s="10" t="e">
        <f>H361-#REF!-#REF!</f>
        <v>#REF!</v>
      </c>
    </row>
    <row r="362" spans="6:25" ht="60" customHeight="1" x14ac:dyDescent="0.2">
      <c r="F362" s="108">
        <f>F361+1</f>
        <v>41401</v>
      </c>
      <c r="G362" s="58" t="s">
        <v>209</v>
      </c>
      <c r="H362" s="57">
        <v>10000</v>
      </c>
      <c r="I362" s="57"/>
      <c r="J362" s="57"/>
      <c r="K362" s="57"/>
      <c r="L362" s="64">
        <f>H362</f>
        <v>10000</v>
      </c>
      <c r="M362" s="109"/>
      <c r="N362" s="101">
        <f>SUM(J362:M362)</f>
        <v>10000</v>
      </c>
      <c r="O362" s="32"/>
      <c r="P362" s="8"/>
      <c r="Q362" s="8"/>
      <c r="R362" s="8"/>
      <c r="S362" s="8"/>
      <c r="T362" s="8"/>
      <c r="U362" s="8"/>
      <c r="V362" s="8">
        <f>U362+T362+S362+R362</f>
        <v>0</v>
      </c>
      <c r="W362" s="9">
        <f t="shared" si="84"/>
        <v>0</v>
      </c>
      <c r="Y362" s="10" t="e">
        <f>H362-#REF!-#REF!</f>
        <v>#REF!</v>
      </c>
    </row>
    <row r="363" spans="6:25" ht="60" customHeight="1" x14ac:dyDescent="0.2">
      <c r="F363" s="108">
        <f>F362+1</f>
        <v>41402</v>
      </c>
      <c r="G363" s="58" t="s">
        <v>424</v>
      </c>
      <c r="H363" s="57">
        <v>480000</v>
      </c>
      <c r="I363" s="57"/>
      <c r="J363" s="57"/>
      <c r="K363" s="57"/>
      <c r="L363" s="64">
        <f>H363</f>
        <v>480000</v>
      </c>
      <c r="M363" s="109"/>
      <c r="N363" s="101">
        <f>SUM(J363:M363)</f>
        <v>480000</v>
      </c>
      <c r="O363" s="32"/>
      <c r="P363" s="8"/>
      <c r="Q363" s="8"/>
      <c r="R363" s="8"/>
      <c r="S363" s="8"/>
      <c r="T363" s="8"/>
      <c r="U363" s="8"/>
      <c r="V363" s="8">
        <f>U363+T363+S363+R363</f>
        <v>0</v>
      </c>
      <c r="W363" s="9">
        <f t="shared" si="84"/>
        <v>0</v>
      </c>
      <c r="Y363" s="10" t="e">
        <f>H363-#REF!-#REF!</f>
        <v>#REF!</v>
      </c>
    </row>
    <row r="364" spans="6:25" ht="60" customHeight="1" x14ac:dyDescent="0.2">
      <c r="F364" s="112"/>
      <c r="G364" s="61" t="s">
        <v>210</v>
      </c>
      <c r="H364" s="62">
        <f t="shared" ref="H364:V364" si="103">SUM(H362:H363)</f>
        <v>490000</v>
      </c>
      <c r="I364" s="62">
        <f t="shared" si="103"/>
        <v>0</v>
      </c>
      <c r="J364" s="62">
        <f t="shared" si="103"/>
        <v>0</v>
      </c>
      <c r="K364" s="62">
        <f t="shared" si="103"/>
        <v>0</v>
      </c>
      <c r="L364" s="62">
        <f t="shared" si="103"/>
        <v>490000</v>
      </c>
      <c r="M364" s="94">
        <f t="shared" si="103"/>
        <v>0</v>
      </c>
      <c r="N364" s="102">
        <f t="shared" si="103"/>
        <v>490000</v>
      </c>
      <c r="O364" s="34">
        <f t="shared" si="103"/>
        <v>0</v>
      </c>
      <c r="P364" s="9">
        <f t="shared" si="103"/>
        <v>0</v>
      </c>
      <c r="Q364" s="9">
        <f t="shared" si="103"/>
        <v>0</v>
      </c>
      <c r="R364" s="9">
        <f t="shared" si="103"/>
        <v>0</v>
      </c>
      <c r="S364" s="9">
        <f t="shared" si="103"/>
        <v>0</v>
      </c>
      <c r="T364" s="9">
        <f t="shared" si="103"/>
        <v>0</v>
      </c>
      <c r="U364" s="9">
        <f t="shared" si="103"/>
        <v>0</v>
      </c>
      <c r="V364" s="9">
        <f t="shared" si="103"/>
        <v>0</v>
      </c>
      <c r="W364" s="9">
        <f t="shared" si="84"/>
        <v>0</v>
      </c>
      <c r="Y364" s="10" t="e">
        <f>H364-#REF!-#REF!</f>
        <v>#REF!</v>
      </c>
    </row>
    <row r="365" spans="6:25" ht="60" customHeight="1" x14ac:dyDescent="0.2">
      <c r="F365" s="108">
        <v>41500</v>
      </c>
      <c r="G365" s="56" t="s">
        <v>211</v>
      </c>
      <c r="H365" s="57"/>
      <c r="I365" s="57"/>
      <c r="J365" s="57"/>
      <c r="K365" s="57"/>
      <c r="L365" s="57"/>
      <c r="M365" s="109"/>
      <c r="N365" s="100"/>
      <c r="O365" s="32"/>
      <c r="P365" s="8"/>
      <c r="Q365" s="8"/>
      <c r="R365" s="8"/>
      <c r="S365" s="8"/>
      <c r="T365" s="8"/>
      <c r="U365" s="8"/>
      <c r="V365" s="8"/>
      <c r="W365" s="9">
        <f t="shared" si="84"/>
        <v>0</v>
      </c>
      <c r="Y365" s="10" t="e">
        <f>H365-#REF!-#REF!</f>
        <v>#REF!</v>
      </c>
    </row>
    <row r="366" spans="6:25" ht="60" customHeight="1" x14ac:dyDescent="0.2">
      <c r="F366" s="108">
        <f>F365+1</f>
        <v>41501</v>
      </c>
      <c r="G366" s="58" t="s">
        <v>392</v>
      </c>
      <c r="H366" s="57">
        <v>3000000</v>
      </c>
      <c r="I366" s="57">
        <f>H366*0.7</f>
        <v>2100000</v>
      </c>
      <c r="J366" s="57">
        <f>H366-I366</f>
        <v>900000</v>
      </c>
      <c r="K366" s="57"/>
      <c r="L366" s="57"/>
      <c r="M366" s="109"/>
      <c r="N366" s="101">
        <f>SUM(J366:M366)</f>
        <v>900000</v>
      </c>
      <c r="O366" s="32"/>
      <c r="P366" s="8"/>
      <c r="Q366" s="8"/>
      <c r="R366" s="8"/>
      <c r="S366" s="8"/>
      <c r="T366" s="8"/>
      <c r="U366" s="8"/>
      <c r="V366" s="8"/>
      <c r="W366" s="9"/>
      <c r="Y366" s="10" t="e">
        <f>H366-#REF!-#REF!</f>
        <v>#REF!</v>
      </c>
    </row>
    <row r="367" spans="6:25" ht="60" customHeight="1" x14ac:dyDescent="0.2">
      <c r="F367" s="108">
        <f>F366+1</f>
        <v>41502</v>
      </c>
      <c r="G367" s="58" t="s">
        <v>469</v>
      </c>
      <c r="H367" s="57">
        <v>8000000</v>
      </c>
      <c r="I367" s="57">
        <f>H367*0.7</f>
        <v>5600000</v>
      </c>
      <c r="J367" s="57">
        <f>H367-I367</f>
        <v>2400000</v>
      </c>
      <c r="K367" s="57"/>
      <c r="L367" s="57"/>
      <c r="M367" s="109"/>
      <c r="N367" s="101">
        <f>SUM(J367:M367)</f>
        <v>2400000</v>
      </c>
      <c r="O367" s="32"/>
      <c r="P367" s="8"/>
      <c r="Q367" s="8"/>
      <c r="R367" s="8"/>
      <c r="S367" s="8"/>
      <c r="T367" s="8"/>
      <c r="U367" s="8"/>
      <c r="V367" s="8"/>
      <c r="W367" s="9"/>
      <c r="Y367" s="10" t="e">
        <f>H367-#REF!-#REF!</f>
        <v>#REF!</v>
      </c>
    </row>
    <row r="368" spans="6:25" ht="60" customHeight="1" x14ac:dyDescent="0.2">
      <c r="F368" s="108">
        <f>F367+1</f>
        <v>41503</v>
      </c>
      <c r="G368" s="58" t="s">
        <v>470</v>
      </c>
      <c r="H368" s="57">
        <v>5000000</v>
      </c>
      <c r="I368" s="57">
        <f>H368*0.7</f>
        <v>3500000</v>
      </c>
      <c r="J368" s="57">
        <f>H368-I368</f>
        <v>1500000</v>
      </c>
      <c r="K368" s="57"/>
      <c r="L368" s="57"/>
      <c r="M368" s="109"/>
      <c r="N368" s="101">
        <f>SUM(J368:M368)</f>
        <v>1500000</v>
      </c>
      <c r="O368" s="32"/>
      <c r="P368" s="8"/>
      <c r="Q368" s="8"/>
      <c r="R368" s="8"/>
      <c r="S368" s="8"/>
      <c r="T368" s="8"/>
      <c r="U368" s="8"/>
      <c r="V368" s="8"/>
      <c r="W368" s="9"/>
      <c r="Y368" s="10" t="e">
        <f>H368-#REF!-#REF!</f>
        <v>#REF!</v>
      </c>
    </row>
    <row r="369" spans="6:25" ht="60" customHeight="1" x14ac:dyDescent="0.2">
      <c r="F369" s="108">
        <f>F368+1</f>
        <v>41504</v>
      </c>
      <c r="G369" s="58" t="s">
        <v>439</v>
      </c>
      <c r="H369" s="57">
        <v>200000</v>
      </c>
      <c r="I369" s="57">
        <f>H369*0.7</f>
        <v>140000</v>
      </c>
      <c r="J369" s="57">
        <f>H369-I369</f>
        <v>60000</v>
      </c>
      <c r="K369" s="57"/>
      <c r="L369" s="57"/>
      <c r="M369" s="109"/>
      <c r="N369" s="101">
        <f>SUM(J369:M369)</f>
        <v>60000</v>
      </c>
      <c r="O369" s="32"/>
      <c r="P369" s="8"/>
      <c r="Q369" s="8"/>
      <c r="R369" s="8"/>
      <c r="S369" s="8"/>
      <c r="T369" s="8"/>
      <c r="U369" s="8"/>
      <c r="V369" s="8"/>
      <c r="W369" s="9"/>
      <c r="Y369" s="10"/>
    </row>
    <row r="370" spans="6:25" ht="60" customHeight="1" x14ac:dyDescent="0.2">
      <c r="F370" s="112"/>
      <c r="G370" s="61" t="s">
        <v>212</v>
      </c>
      <c r="H370" s="62">
        <f>SUM(H366:H369)</f>
        <v>16200000</v>
      </c>
      <c r="I370" s="62">
        <f t="shared" ref="I370:N370" si="104">SUM(I366:I369)</f>
        <v>11340000</v>
      </c>
      <c r="J370" s="62">
        <f t="shared" si="104"/>
        <v>4860000</v>
      </c>
      <c r="K370" s="62">
        <f t="shared" si="104"/>
        <v>0</v>
      </c>
      <c r="L370" s="62">
        <f t="shared" si="104"/>
        <v>0</v>
      </c>
      <c r="M370" s="94">
        <f t="shared" si="104"/>
        <v>0</v>
      </c>
      <c r="N370" s="102">
        <f t="shared" si="104"/>
        <v>4860000</v>
      </c>
      <c r="O370" s="34">
        <f t="shared" ref="O370:V370" si="105">SUM(O366:O368)</f>
        <v>0</v>
      </c>
      <c r="P370" s="9">
        <f t="shared" si="105"/>
        <v>0</v>
      </c>
      <c r="Q370" s="9">
        <f t="shared" si="105"/>
        <v>0</v>
      </c>
      <c r="R370" s="9">
        <f t="shared" si="105"/>
        <v>0</v>
      </c>
      <c r="S370" s="9">
        <f t="shared" si="105"/>
        <v>0</v>
      </c>
      <c r="T370" s="9">
        <f t="shared" si="105"/>
        <v>0</v>
      </c>
      <c r="U370" s="9">
        <f t="shared" si="105"/>
        <v>0</v>
      </c>
      <c r="V370" s="9">
        <f t="shared" si="105"/>
        <v>0</v>
      </c>
      <c r="W370" s="9">
        <f t="shared" ref="W370:W417" si="106">P370-Q370-V370</f>
        <v>0</v>
      </c>
      <c r="Y370" s="10" t="e">
        <f>H370-#REF!-#REF!</f>
        <v>#REF!</v>
      </c>
    </row>
    <row r="371" spans="6:25" ht="60" customHeight="1" x14ac:dyDescent="0.2">
      <c r="F371" s="108">
        <v>41600</v>
      </c>
      <c r="G371" s="56" t="s">
        <v>213</v>
      </c>
      <c r="H371" s="62"/>
      <c r="I371" s="62"/>
      <c r="J371" s="62"/>
      <c r="K371" s="62"/>
      <c r="L371" s="62"/>
      <c r="M371" s="94"/>
      <c r="N371" s="100"/>
      <c r="O371" s="34"/>
      <c r="P371" s="9"/>
      <c r="Q371" s="9"/>
      <c r="R371" s="9"/>
      <c r="S371" s="9"/>
      <c r="T371" s="9"/>
      <c r="U371" s="9"/>
      <c r="V371" s="8"/>
      <c r="W371" s="9">
        <f t="shared" si="106"/>
        <v>0</v>
      </c>
      <c r="Y371" s="10" t="e">
        <f>H371-#REF!-#REF!</f>
        <v>#REF!</v>
      </c>
    </row>
    <row r="372" spans="6:25" ht="60" customHeight="1" x14ac:dyDescent="0.2">
      <c r="F372" s="108">
        <v>41601</v>
      </c>
      <c r="G372" s="58" t="s">
        <v>332</v>
      </c>
      <c r="H372" s="57">
        <v>30000</v>
      </c>
      <c r="I372" s="57"/>
      <c r="J372" s="57"/>
      <c r="K372" s="57"/>
      <c r="L372" s="57">
        <f>H372</f>
        <v>30000</v>
      </c>
      <c r="M372" s="109"/>
      <c r="N372" s="101">
        <f>SUM(J372:M372)</f>
        <v>30000</v>
      </c>
      <c r="O372" s="32"/>
      <c r="P372" s="13"/>
      <c r="Q372" s="9"/>
      <c r="R372" s="9"/>
      <c r="S372" s="9"/>
      <c r="T372" s="13"/>
      <c r="U372" s="9"/>
      <c r="V372" s="8">
        <f>U372+T372+S372+R372</f>
        <v>0</v>
      </c>
      <c r="W372" s="9">
        <f t="shared" si="106"/>
        <v>0</v>
      </c>
      <c r="Y372" s="10" t="e">
        <f>H372-#REF!-#REF!</f>
        <v>#REF!</v>
      </c>
    </row>
    <row r="373" spans="6:25" ht="60" customHeight="1" x14ac:dyDescent="0.2">
      <c r="F373" s="108">
        <v>41602</v>
      </c>
      <c r="G373" s="58" t="s">
        <v>333</v>
      </c>
      <c r="H373" s="57">
        <v>300000</v>
      </c>
      <c r="I373" s="57"/>
      <c r="J373" s="57"/>
      <c r="K373" s="57"/>
      <c r="L373" s="57">
        <f>H373</f>
        <v>300000</v>
      </c>
      <c r="M373" s="109"/>
      <c r="N373" s="101">
        <f>SUM(J373:M373)</f>
        <v>300000</v>
      </c>
      <c r="O373" s="32"/>
      <c r="P373" s="13"/>
      <c r="Q373" s="9"/>
      <c r="R373" s="9"/>
      <c r="S373" s="9"/>
      <c r="T373" s="13"/>
      <c r="U373" s="9"/>
      <c r="V373" s="8">
        <f>U373+T373+S373+R373</f>
        <v>0</v>
      </c>
      <c r="W373" s="9"/>
      <c r="Y373" s="10" t="e">
        <f>H373-#REF!-#REF!</f>
        <v>#REF!</v>
      </c>
    </row>
    <row r="374" spans="6:25" ht="60" customHeight="1" x14ac:dyDescent="0.2">
      <c r="F374" s="108">
        <v>41603</v>
      </c>
      <c r="G374" s="58" t="s">
        <v>334</v>
      </c>
      <c r="H374" s="57">
        <v>100000</v>
      </c>
      <c r="I374" s="57"/>
      <c r="J374" s="57"/>
      <c r="K374" s="57"/>
      <c r="L374" s="57">
        <f>H374</f>
        <v>100000</v>
      </c>
      <c r="M374" s="109"/>
      <c r="N374" s="101">
        <f>SUM(J374:M374)</f>
        <v>100000</v>
      </c>
      <c r="O374" s="32"/>
      <c r="P374" s="13"/>
      <c r="Q374" s="9"/>
      <c r="R374" s="9"/>
      <c r="S374" s="9"/>
      <c r="T374" s="13"/>
      <c r="U374" s="9"/>
      <c r="V374" s="8">
        <f>U374+T374+S374+R374</f>
        <v>0</v>
      </c>
      <c r="W374" s="9"/>
      <c r="Y374" s="10" t="e">
        <f>H374-#REF!-#REF!</f>
        <v>#REF!</v>
      </c>
    </row>
    <row r="375" spans="6:25" ht="60" customHeight="1" x14ac:dyDescent="0.2">
      <c r="F375" s="108">
        <v>41604</v>
      </c>
      <c r="G375" s="58" t="s">
        <v>425</v>
      </c>
      <c r="H375" s="57">
        <v>1000000</v>
      </c>
      <c r="I375" s="57"/>
      <c r="J375" s="57"/>
      <c r="K375" s="57"/>
      <c r="L375" s="57">
        <f>H375</f>
        <v>1000000</v>
      </c>
      <c r="M375" s="109"/>
      <c r="N375" s="101">
        <f>SUM(J375:M375)</f>
        <v>1000000</v>
      </c>
      <c r="O375" s="32"/>
      <c r="P375" s="13"/>
      <c r="Q375" s="9"/>
      <c r="R375" s="9"/>
      <c r="S375" s="9"/>
      <c r="T375" s="13"/>
      <c r="U375" s="9"/>
      <c r="V375" s="8"/>
      <c r="W375" s="9"/>
      <c r="Y375" s="10" t="e">
        <f>H375-#REF!-#REF!</f>
        <v>#REF!</v>
      </c>
    </row>
    <row r="376" spans="6:25" ht="60" customHeight="1" x14ac:dyDescent="0.2">
      <c r="F376" s="108">
        <v>41605</v>
      </c>
      <c r="G376" s="58" t="s">
        <v>426</v>
      </c>
      <c r="H376" s="57">
        <v>1000000</v>
      </c>
      <c r="I376" s="57"/>
      <c r="J376" s="57"/>
      <c r="K376" s="57"/>
      <c r="L376" s="57">
        <f>H376</f>
        <v>1000000</v>
      </c>
      <c r="M376" s="109"/>
      <c r="N376" s="101">
        <f>SUM(J376:M376)</f>
        <v>1000000</v>
      </c>
      <c r="O376" s="32"/>
      <c r="P376" s="13"/>
      <c r="Q376" s="9"/>
      <c r="R376" s="9"/>
      <c r="S376" s="9"/>
      <c r="T376" s="13"/>
      <c r="U376" s="9"/>
      <c r="V376" s="8"/>
      <c r="W376" s="9"/>
      <c r="Y376" s="10" t="e">
        <f>H376-#REF!-#REF!</f>
        <v>#REF!</v>
      </c>
    </row>
    <row r="377" spans="6:25" ht="60" customHeight="1" x14ac:dyDescent="0.2">
      <c r="F377" s="112"/>
      <c r="G377" s="61" t="s">
        <v>214</v>
      </c>
      <c r="H377" s="62">
        <f t="shared" ref="H377:V377" si="107">SUM(H372:H376)</f>
        <v>2430000</v>
      </c>
      <c r="I377" s="62">
        <f t="shared" si="107"/>
        <v>0</v>
      </c>
      <c r="J377" s="62">
        <f t="shared" si="107"/>
        <v>0</v>
      </c>
      <c r="K377" s="62">
        <f t="shared" si="107"/>
        <v>0</v>
      </c>
      <c r="L377" s="62">
        <f t="shared" si="107"/>
        <v>2430000</v>
      </c>
      <c r="M377" s="94">
        <f t="shared" si="107"/>
        <v>0</v>
      </c>
      <c r="N377" s="102">
        <f t="shared" si="107"/>
        <v>2430000</v>
      </c>
      <c r="O377" s="34">
        <f t="shared" si="107"/>
        <v>0</v>
      </c>
      <c r="P377" s="9">
        <f t="shared" si="107"/>
        <v>0</v>
      </c>
      <c r="Q377" s="9">
        <f t="shared" si="107"/>
        <v>0</v>
      </c>
      <c r="R377" s="9">
        <f t="shared" si="107"/>
        <v>0</v>
      </c>
      <c r="S377" s="9">
        <f t="shared" si="107"/>
        <v>0</v>
      </c>
      <c r="T377" s="9">
        <f t="shared" si="107"/>
        <v>0</v>
      </c>
      <c r="U377" s="9">
        <f t="shared" si="107"/>
        <v>0</v>
      </c>
      <c r="V377" s="9">
        <f t="shared" si="107"/>
        <v>0</v>
      </c>
      <c r="W377" s="9">
        <f t="shared" si="106"/>
        <v>0</v>
      </c>
      <c r="X377" s="9">
        <f>SUM(X372:X376)</f>
        <v>0</v>
      </c>
      <c r="Y377" s="10" t="e">
        <f>H377-#REF!-#REF!</f>
        <v>#REF!</v>
      </c>
    </row>
    <row r="378" spans="6:25" ht="60" customHeight="1" x14ac:dyDescent="0.2">
      <c r="F378" s="93"/>
      <c r="G378" s="61" t="s">
        <v>215</v>
      </c>
      <c r="H378" s="62">
        <f t="shared" ref="H378:N378" si="108">H377+H370+H364+H360+H351+H342+H244+H234+H203</f>
        <v>262803000</v>
      </c>
      <c r="I378" s="62">
        <f t="shared" si="108"/>
        <v>16121000</v>
      </c>
      <c r="J378" s="62">
        <f t="shared" si="108"/>
        <v>30303500</v>
      </c>
      <c r="K378" s="62">
        <f t="shared" si="108"/>
        <v>80391000</v>
      </c>
      <c r="L378" s="62">
        <f t="shared" si="108"/>
        <v>127589000</v>
      </c>
      <c r="M378" s="94">
        <f t="shared" si="108"/>
        <v>8398500</v>
      </c>
      <c r="N378" s="102">
        <f t="shared" si="108"/>
        <v>246682000</v>
      </c>
      <c r="O378" s="34">
        <f t="shared" ref="O378:V378" si="109">O377+O370+O364+O360+O351+O341+O336+O325+O293+O283+O274+O244+O234+O203</f>
        <v>0</v>
      </c>
      <c r="P378" s="9">
        <f t="shared" si="109"/>
        <v>52900000</v>
      </c>
      <c r="Q378" s="9">
        <f t="shared" si="109"/>
        <v>0</v>
      </c>
      <c r="R378" s="9">
        <f t="shared" si="109"/>
        <v>0</v>
      </c>
      <c r="S378" s="9">
        <f t="shared" si="109"/>
        <v>0</v>
      </c>
      <c r="T378" s="9">
        <f t="shared" si="109"/>
        <v>52900000</v>
      </c>
      <c r="U378" s="9">
        <f t="shared" si="109"/>
        <v>0</v>
      </c>
      <c r="V378" s="9">
        <f t="shared" si="109"/>
        <v>52900000</v>
      </c>
      <c r="W378" s="9">
        <f t="shared" si="106"/>
        <v>0</v>
      </c>
      <c r="Y378" s="10" t="e">
        <f>H378-#REF!-#REF!</f>
        <v>#REF!</v>
      </c>
    </row>
    <row r="379" spans="6:25" ht="60" customHeight="1" x14ac:dyDescent="0.2">
      <c r="F379" s="108"/>
      <c r="G379" s="56" t="s">
        <v>216</v>
      </c>
      <c r="H379" s="57"/>
      <c r="I379" s="57"/>
      <c r="J379" s="57"/>
      <c r="K379" s="57"/>
      <c r="L379" s="57"/>
      <c r="M379" s="109"/>
      <c r="N379" s="100"/>
      <c r="O379" s="32"/>
      <c r="P379" s="8"/>
      <c r="Q379" s="8"/>
      <c r="R379" s="8"/>
      <c r="S379" s="8"/>
      <c r="T379" s="8"/>
      <c r="U379" s="8"/>
      <c r="V379" s="8"/>
      <c r="W379" s="9">
        <f t="shared" si="106"/>
        <v>0</v>
      </c>
      <c r="Y379" s="10" t="e">
        <f>H379-#REF!-#REF!</f>
        <v>#REF!</v>
      </c>
    </row>
    <row r="380" spans="6:25" ht="60" customHeight="1" x14ac:dyDescent="0.2">
      <c r="F380" s="108">
        <v>50100</v>
      </c>
      <c r="G380" s="56" t="s">
        <v>217</v>
      </c>
      <c r="H380" s="57"/>
      <c r="I380" s="57"/>
      <c r="J380" s="57"/>
      <c r="K380" s="57"/>
      <c r="L380" s="57"/>
      <c r="M380" s="109"/>
      <c r="N380" s="100"/>
      <c r="O380" s="32"/>
      <c r="P380" s="8"/>
      <c r="Q380" s="8"/>
      <c r="R380" s="8"/>
      <c r="S380" s="8"/>
      <c r="T380" s="8"/>
      <c r="U380" s="8"/>
      <c r="V380" s="8"/>
      <c r="W380" s="9">
        <f t="shared" si="106"/>
        <v>0</v>
      </c>
      <c r="Y380" s="10" t="e">
        <f>H380-#REF!-#REF!</f>
        <v>#REF!</v>
      </c>
    </row>
    <row r="381" spans="6:25" ht="60" customHeight="1" x14ac:dyDescent="0.2">
      <c r="F381" s="108">
        <f t="shared" ref="F381:F386" si="110">F380+1</f>
        <v>50101</v>
      </c>
      <c r="G381" s="58" t="s">
        <v>218</v>
      </c>
      <c r="H381" s="57">
        <v>2000000</v>
      </c>
      <c r="I381" s="57"/>
      <c r="J381" s="57"/>
      <c r="K381" s="57"/>
      <c r="L381" s="57"/>
      <c r="M381" s="109">
        <f>H381</f>
        <v>2000000</v>
      </c>
      <c r="N381" s="101">
        <f t="shared" ref="N381:N386" si="111">SUM(J381:M381)</f>
        <v>2000000</v>
      </c>
      <c r="O381" s="32"/>
      <c r="P381" s="8"/>
      <c r="Q381" s="8"/>
      <c r="R381" s="8"/>
      <c r="S381" s="8"/>
      <c r="T381" s="8"/>
      <c r="U381" s="8"/>
      <c r="V381" s="8">
        <f>U381+T381+S381+R381</f>
        <v>0</v>
      </c>
      <c r="W381" s="9">
        <f t="shared" si="106"/>
        <v>0</v>
      </c>
      <c r="Y381" s="10" t="e">
        <f>H381-#REF!-#REF!</f>
        <v>#REF!</v>
      </c>
    </row>
    <row r="382" spans="6:25" ht="60" customHeight="1" x14ac:dyDescent="0.2">
      <c r="F382" s="108">
        <f t="shared" si="110"/>
        <v>50102</v>
      </c>
      <c r="G382" s="58" t="s">
        <v>219</v>
      </c>
      <c r="H382" s="57">
        <v>100000</v>
      </c>
      <c r="I382" s="57"/>
      <c r="J382" s="57"/>
      <c r="K382" s="57"/>
      <c r="L382" s="57"/>
      <c r="M382" s="109">
        <f>H382</f>
        <v>100000</v>
      </c>
      <c r="N382" s="101">
        <f t="shared" si="111"/>
        <v>100000</v>
      </c>
      <c r="O382" s="32"/>
      <c r="P382" s="8"/>
      <c r="Q382" s="8"/>
      <c r="R382" s="8"/>
      <c r="S382" s="8"/>
      <c r="T382" s="8"/>
      <c r="U382" s="8"/>
      <c r="V382" s="8">
        <f>U382+T382+S382+R382</f>
        <v>0</v>
      </c>
      <c r="W382" s="9">
        <f t="shared" si="106"/>
        <v>0</v>
      </c>
      <c r="Y382" s="10" t="e">
        <f>H382-#REF!-#REF!</f>
        <v>#REF!</v>
      </c>
    </row>
    <row r="383" spans="6:25" ht="60" customHeight="1" x14ac:dyDescent="0.2">
      <c r="F383" s="108">
        <f t="shared" si="110"/>
        <v>50103</v>
      </c>
      <c r="G383" s="58" t="s">
        <v>220</v>
      </c>
      <c r="H383" s="57">
        <v>1000000</v>
      </c>
      <c r="I383" s="57"/>
      <c r="J383" s="57"/>
      <c r="K383" s="57"/>
      <c r="L383" s="57"/>
      <c r="M383" s="109">
        <f>H383</f>
        <v>1000000</v>
      </c>
      <c r="N383" s="101">
        <f t="shared" si="111"/>
        <v>1000000</v>
      </c>
      <c r="O383" s="32"/>
      <c r="P383" s="8"/>
      <c r="Q383" s="8"/>
      <c r="R383" s="8"/>
      <c r="S383" s="8"/>
      <c r="T383" s="8"/>
      <c r="U383" s="8"/>
      <c r="V383" s="8">
        <f>U383+T383+S383+R383</f>
        <v>0</v>
      </c>
      <c r="W383" s="9">
        <f t="shared" si="106"/>
        <v>0</v>
      </c>
      <c r="Y383" s="10" t="e">
        <f>H383-#REF!-#REF!</f>
        <v>#REF!</v>
      </c>
    </row>
    <row r="384" spans="6:25" ht="60" customHeight="1" x14ac:dyDescent="0.2">
      <c r="F384" s="108">
        <f t="shared" si="110"/>
        <v>50104</v>
      </c>
      <c r="G384" s="58" t="s">
        <v>393</v>
      </c>
      <c r="H384" s="57">
        <v>200000</v>
      </c>
      <c r="I384" s="57"/>
      <c r="J384" s="57"/>
      <c r="K384" s="57"/>
      <c r="L384" s="57"/>
      <c r="M384" s="109">
        <f>H384</f>
        <v>200000</v>
      </c>
      <c r="N384" s="101">
        <f t="shared" si="111"/>
        <v>200000</v>
      </c>
      <c r="O384" s="32"/>
      <c r="P384" s="8"/>
      <c r="Q384" s="8"/>
      <c r="R384" s="8"/>
      <c r="S384" s="8"/>
      <c r="T384" s="8"/>
      <c r="U384" s="8"/>
      <c r="V384" s="8">
        <f>U384+T384+S384+R384</f>
        <v>0</v>
      </c>
      <c r="W384" s="9"/>
      <c r="Y384" s="10" t="e">
        <f>H384-#REF!-#REF!</f>
        <v>#REF!</v>
      </c>
    </row>
    <row r="385" spans="6:25" ht="60" customHeight="1" x14ac:dyDescent="0.2">
      <c r="F385" s="108">
        <f t="shared" si="110"/>
        <v>50105</v>
      </c>
      <c r="G385" s="58" t="s">
        <v>221</v>
      </c>
      <c r="H385" s="57">
        <f>1500000+350000</f>
        <v>1850000</v>
      </c>
      <c r="I385" s="57"/>
      <c r="J385" s="57"/>
      <c r="K385" s="57"/>
      <c r="L385" s="57"/>
      <c r="M385" s="109">
        <f>H385</f>
        <v>1850000</v>
      </c>
      <c r="N385" s="101">
        <f t="shared" si="111"/>
        <v>1850000</v>
      </c>
      <c r="O385" s="32"/>
      <c r="P385" s="8"/>
      <c r="Q385" s="8"/>
      <c r="R385" s="8"/>
      <c r="S385" s="8"/>
      <c r="T385" s="8"/>
      <c r="U385" s="8"/>
      <c r="V385" s="8">
        <f>U385+T385+S385+R385</f>
        <v>0</v>
      </c>
      <c r="W385" s="9">
        <f>P385-Q385-V385</f>
        <v>0</v>
      </c>
      <c r="Y385" s="10" t="e">
        <f>H385-#REF!-#REF!</f>
        <v>#REF!</v>
      </c>
    </row>
    <row r="386" spans="6:25" ht="60" customHeight="1" x14ac:dyDescent="0.2">
      <c r="F386" s="108">
        <f t="shared" si="110"/>
        <v>50106</v>
      </c>
      <c r="G386" s="58" t="s">
        <v>394</v>
      </c>
      <c r="H386" s="57">
        <v>450000</v>
      </c>
      <c r="I386" s="57"/>
      <c r="J386" s="57"/>
      <c r="K386" s="57"/>
      <c r="L386" s="57">
        <f>H386</f>
        <v>450000</v>
      </c>
      <c r="M386" s="109"/>
      <c r="N386" s="101">
        <f t="shared" si="111"/>
        <v>450000</v>
      </c>
      <c r="O386" s="32"/>
      <c r="P386" s="8"/>
      <c r="Q386" s="8"/>
      <c r="R386" s="8"/>
      <c r="S386" s="8"/>
      <c r="T386" s="8"/>
      <c r="U386" s="8"/>
      <c r="V386" s="8"/>
      <c r="W386" s="9"/>
      <c r="Y386" s="10" t="e">
        <f>H386-#REF!-#REF!</f>
        <v>#REF!</v>
      </c>
    </row>
    <row r="387" spans="6:25" ht="60" customHeight="1" x14ac:dyDescent="0.2">
      <c r="F387" s="112"/>
      <c r="G387" s="61" t="s">
        <v>222</v>
      </c>
      <c r="H387" s="62">
        <f t="shared" ref="H387:V387" si="112">SUM(H381:H386)</f>
        <v>5600000</v>
      </c>
      <c r="I387" s="62">
        <f t="shared" si="112"/>
        <v>0</v>
      </c>
      <c r="J387" s="62">
        <f t="shared" si="112"/>
        <v>0</v>
      </c>
      <c r="K387" s="62">
        <f t="shared" si="112"/>
        <v>0</v>
      </c>
      <c r="L387" s="62">
        <f t="shared" si="112"/>
        <v>450000</v>
      </c>
      <c r="M387" s="94">
        <f t="shared" si="112"/>
        <v>5150000</v>
      </c>
      <c r="N387" s="102">
        <f t="shared" si="112"/>
        <v>5600000</v>
      </c>
      <c r="O387" s="34">
        <f t="shared" si="112"/>
        <v>0</v>
      </c>
      <c r="P387" s="9">
        <f t="shared" si="112"/>
        <v>0</v>
      </c>
      <c r="Q387" s="9">
        <f t="shared" si="112"/>
        <v>0</v>
      </c>
      <c r="R387" s="9">
        <f t="shared" si="112"/>
        <v>0</v>
      </c>
      <c r="S387" s="9">
        <f t="shared" si="112"/>
        <v>0</v>
      </c>
      <c r="T387" s="9">
        <f t="shared" si="112"/>
        <v>0</v>
      </c>
      <c r="U387" s="9">
        <f t="shared" si="112"/>
        <v>0</v>
      </c>
      <c r="V387" s="9">
        <f t="shared" si="112"/>
        <v>0</v>
      </c>
      <c r="W387" s="9">
        <f t="shared" si="106"/>
        <v>0</v>
      </c>
      <c r="Y387" s="10" t="e">
        <f>H387-#REF!-#REF!</f>
        <v>#REF!</v>
      </c>
    </row>
    <row r="388" spans="6:25" ht="60" customHeight="1" x14ac:dyDescent="0.2">
      <c r="F388" s="108">
        <v>50200</v>
      </c>
      <c r="G388" s="56" t="s">
        <v>223</v>
      </c>
      <c r="H388" s="57"/>
      <c r="I388" s="57"/>
      <c r="J388" s="57"/>
      <c r="K388" s="57"/>
      <c r="L388" s="57"/>
      <c r="M388" s="109"/>
      <c r="N388" s="100"/>
      <c r="O388" s="32"/>
      <c r="P388" s="8"/>
      <c r="Q388" s="8"/>
      <c r="R388" s="8"/>
      <c r="S388" s="8"/>
      <c r="T388" s="8"/>
      <c r="U388" s="8"/>
      <c r="V388" s="8"/>
      <c r="W388" s="9">
        <f t="shared" si="106"/>
        <v>0</v>
      </c>
      <c r="Y388" s="10" t="e">
        <f>H388-#REF!-#REF!</f>
        <v>#REF!</v>
      </c>
    </row>
    <row r="389" spans="6:25" ht="60" customHeight="1" x14ac:dyDescent="0.2">
      <c r="F389" s="108">
        <f>F388+1</f>
        <v>50201</v>
      </c>
      <c r="G389" s="58" t="s">
        <v>224</v>
      </c>
      <c r="H389" s="57">
        <v>1000000</v>
      </c>
      <c r="I389" s="57"/>
      <c r="J389" s="57"/>
      <c r="K389" s="57"/>
      <c r="L389" s="57"/>
      <c r="M389" s="109">
        <v>1000000</v>
      </c>
      <c r="N389" s="101">
        <f t="shared" ref="N389:N400" si="113">SUM(J389:M389)</f>
        <v>1000000</v>
      </c>
      <c r="O389" s="32"/>
      <c r="P389" s="8"/>
      <c r="Q389" s="8"/>
      <c r="R389" s="8"/>
      <c r="S389" s="8"/>
      <c r="T389" s="8"/>
      <c r="U389" s="8"/>
      <c r="V389" s="8">
        <f t="shared" ref="V389:V400" si="114">U389+T389+S389+R389</f>
        <v>0</v>
      </c>
      <c r="W389" s="9">
        <f t="shared" si="106"/>
        <v>0</v>
      </c>
      <c r="Y389" s="10" t="e">
        <f>H389-#REF!-#REF!</f>
        <v>#REF!</v>
      </c>
    </row>
    <row r="390" spans="6:25" ht="60" customHeight="1" x14ac:dyDescent="0.2">
      <c r="F390" s="108">
        <f t="shared" ref="F390:F400" si="115">F389+1</f>
        <v>50202</v>
      </c>
      <c r="G390" s="58" t="s">
        <v>225</v>
      </c>
      <c r="H390" s="57">
        <v>400000</v>
      </c>
      <c r="I390" s="57"/>
      <c r="J390" s="57"/>
      <c r="K390" s="57"/>
      <c r="L390" s="57">
        <f>H390</f>
        <v>400000</v>
      </c>
      <c r="M390" s="109"/>
      <c r="N390" s="101">
        <f t="shared" si="113"/>
        <v>400000</v>
      </c>
      <c r="O390" s="32"/>
      <c r="P390" s="8"/>
      <c r="Q390" s="8"/>
      <c r="R390" s="8"/>
      <c r="S390" s="8"/>
      <c r="T390" s="8"/>
      <c r="U390" s="8"/>
      <c r="V390" s="8">
        <f t="shared" si="114"/>
        <v>0</v>
      </c>
      <c r="W390" s="9">
        <f t="shared" si="106"/>
        <v>0</v>
      </c>
      <c r="Y390" s="10" t="e">
        <f>H390-#REF!-#REF!</f>
        <v>#REF!</v>
      </c>
    </row>
    <row r="391" spans="6:25" ht="60" customHeight="1" x14ac:dyDescent="0.2">
      <c r="F391" s="108">
        <f t="shared" si="115"/>
        <v>50203</v>
      </c>
      <c r="G391" s="58" t="s">
        <v>491</v>
      </c>
      <c r="H391" s="57">
        <f>550000+1500000</f>
        <v>2050000</v>
      </c>
      <c r="I391" s="57"/>
      <c r="J391" s="57"/>
      <c r="K391" s="57"/>
      <c r="L391" s="57">
        <f>H391</f>
        <v>2050000</v>
      </c>
      <c r="M391" s="109"/>
      <c r="N391" s="101">
        <f t="shared" si="113"/>
        <v>2050000</v>
      </c>
      <c r="O391" s="32"/>
      <c r="P391" s="8"/>
      <c r="Q391" s="8"/>
      <c r="R391" s="8"/>
      <c r="S391" s="8"/>
      <c r="T391" s="8"/>
      <c r="U391" s="8"/>
      <c r="V391" s="8"/>
      <c r="W391" s="9"/>
      <c r="Y391" s="10"/>
    </row>
    <row r="392" spans="6:25" ht="60" customHeight="1" x14ac:dyDescent="0.2">
      <c r="F392" s="108">
        <f t="shared" si="115"/>
        <v>50204</v>
      </c>
      <c r="G392" s="58" t="s">
        <v>492</v>
      </c>
      <c r="H392" s="57">
        <f>1500000+651000</f>
        <v>2151000</v>
      </c>
      <c r="I392" s="57"/>
      <c r="J392" s="57"/>
      <c r="K392" s="57"/>
      <c r="L392" s="57">
        <f>H392</f>
        <v>2151000</v>
      </c>
      <c r="M392" s="109"/>
      <c r="N392" s="101">
        <f t="shared" si="113"/>
        <v>2151000</v>
      </c>
      <c r="O392" s="32"/>
      <c r="P392" s="8"/>
      <c r="Q392" s="8"/>
      <c r="R392" s="8"/>
      <c r="S392" s="8"/>
      <c r="T392" s="8"/>
      <c r="U392" s="8"/>
      <c r="V392" s="8"/>
      <c r="W392" s="9"/>
      <c r="Y392" s="10"/>
    </row>
    <row r="393" spans="6:25" ht="60" customHeight="1" x14ac:dyDescent="0.2">
      <c r="F393" s="108">
        <f t="shared" si="115"/>
        <v>50205</v>
      </c>
      <c r="G393" s="58" t="s">
        <v>226</v>
      </c>
      <c r="H393" s="57">
        <f>2000000+800000+1250000</f>
        <v>4050000</v>
      </c>
      <c r="I393" s="57"/>
      <c r="J393" s="57"/>
      <c r="K393" s="57"/>
      <c r="L393" s="57"/>
      <c r="M393" s="109">
        <f>H393</f>
        <v>4050000</v>
      </c>
      <c r="N393" s="101">
        <f t="shared" si="113"/>
        <v>4050000</v>
      </c>
      <c r="O393" s="32"/>
      <c r="P393" s="8"/>
      <c r="Q393" s="8"/>
      <c r="R393" s="8"/>
      <c r="S393" s="8"/>
      <c r="T393" s="8"/>
      <c r="U393" s="8"/>
      <c r="V393" s="8">
        <f t="shared" si="114"/>
        <v>0</v>
      </c>
      <c r="W393" s="9">
        <f t="shared" si="106"/>
        <v>0</v>
      </c>
      <c r="Y393" s="10" t="e">
        <f>H393-#REF!-#REF!</f>
        <v>#REF!</v>
      </c>
    </row>
    <row r="394" spans="6:25" ht="60" customHeight="1" x14ac:dyDescent="0.2">
      <c r="F394" s="108">
        <f t="shared" si="115"/>
        <v>50206</v>
      </c>
      <c r="G394" s="58" t="s">
        <v>227</v>
      </c>
      <c r="H394" s="57">
        <f>500000+100000</f>
        <v>600000</v>
      </c>
      <c r="I394" s="57"/>
      <c r="J394" s="57"/>
      <c r="K394" s="57"/>
      <c r="L394" s="57"/>
      <c r="M394" s="109">
        <f>H394</f>
        <v>600000</v>
      </c>
      <c r="N394" s="101">
        <f t="shared" si="113"/>
        <v>600000</v>
      </c>
      <c r="O394" s="32"/>
      <c r="P394" s="8"/>
      <c r="Q394" s="8"/>
      <c r="R394" s="8"/>
      <c r="S394" s="8"/>
      <c r="T394" s="8"/>
      <c r="U394" s="8"/>
      <c r="V394" s="8">
        <f t="shared" si="114"/>
        <v>0</v>
      </c>
      <c r="W394" s="9">
        <f t="shared" si="106"/>
        <v>0</v>
      </c>
      <c r="Y394" s="10" t="e">
        <f>H394-#REF!-#REF!</f>
        <v>#REF!</v>
      </c>
    </row>
    <row r="395" spans="6:25" ht="60" customHeight="1" x14ac:dyDescent="0.2">
      <c r="F395" s="108">
        <f t="shared" si="115"/>
        <v>50207</v>
      </c>
      <c r="G395" s="58" t="s">
        <v>228</v>
      </c>
      <c r="H395" s="57">
        <f>400000</f>
        <v>400000</v>
      </c>
      <c r="I395" s="57"/>
      <c r="J395" s="57"/>
      <c r="K395" s="57"/>
      <c r="L395" s="57"/>
      <c r="M395" s="109">
        <f>H395</f>
        <v>400000</v>
      </c>
      <c r="N395" s="101">
        <f t="shared" si="113"/>
        <v>400000</v>
      </c>
      <c r="O395" s="32"/>
      <c r="P395" s="8"/>
      <c r="Q395" s="8"/>
      <c r="R395" s="8"/>
      <c r="S395" s="8"/>
      <c r="T395" s="8"/>
      <c r="U395" s="8"/>
      <c r="V395" s="8">
        <f t="shared" si="114"/>
        <v>0</v>
      </c>
      <c r="W395" s="9">
        <f t="shared" si="106"/>
        <v>0</v>
      </c>
      <c r="Y395" s="10" t="e">
        <f>H395-#REF!-#REF!</f>
        <v>#REF!</v>
      </c>
    </row>
    <row r="396" spans="6:25" ht="60" customHeight="1" x14ac:dyDescent="0.2">
      <c r="F396" s="108">
        <f t="shared" si="115"/>
        <v>50208</v>
      </c>
      <c r="G396" s="58" t="s">
        <v>229</v>
      </c>
      <c r="H396" s="57">
        <f>1200000</f>
        <v>1200000</v>
      </c>
      <c r="I396" s="57"/>
      <c r="J396" s="57"/>
      <c r="K396" s="57"/>
      <c r="L396" s="57">
        <v>200000</v>
      </c>
      <c r="M396" s="109">
        <v>1000000</v>
      </c>
      <c r="N396" s="101">
        <f t="shared" si="113"/>
        <v>1200000</v>
      </c>
      <c r="O396" s="32"/>
      <c r="P396" s="8"/>
      <c r="Q396" s="8"/>
      <c r="R396" s="8"/>
      <c r="S396" s="8"/>
      <c r="T396" s="8"/>
      <c r="U396" s="8"/>
      <c r="V396" s="8">
        <f t="shared" si="114"/>
        <v>0</v>
      </c>
      <c r="W396" s="9">
        <f t="shared" si="106"/>
        <v>0</v>
      </c>
      <c r="Y396" s="10" t="e">
        <f>H396-#REF!-#REF!</f>
        <v>#REF!</v>
      </c>
    </row>
    <row r="397" spans="6:25" ht="60" customHeight="1" x14ac:dyDescent="0.2">
      <c r="F397" s="108">
        <f t="shared" si="115"/>
        <v>50209</v>
      </c>
      <c r="G397" s="58" t="s">
        <v>230</v>
      </c>
      <c r="H397" s="57">
        <v>125000</v>
      </c>
      <c r="I397" s="57"/>
      <c r="J397" s="57"/>
      <c r="K397" s="57"/>
      <c r="L397" s="57">
        <f>H397</f>
        <v>125000</v>
      </c>
      <c r="M397" s="109"/>
      <c r="N397" s="101">
        <f t="shared" si="113"/>
        <v>125000</v>
      </c>
      <c r="O397" s="32"/>
      <c r="P397" s="8"/>
      <c r="Q397" s="8"/>
      <c r="R397" s="8"/>
      <c r="S397" s="8"/>
      <c r="T397" s="8"/>
      <c r="U397" s="8"/>
      <c r="V397" s="8">
        <f t="shared" si="114"/>
        <v>0</v>
      </c>
      <c r="W397" s="9">
        <f t="shared" si="106"/>
        <v>0</v>
      </c>
      <c r="Y397" s="10" t="e">
        <f>H397-#REF!-#REF!</f>
        <v>#REF!</v>
      </c>
    </row>
    <row r="398" spans="6:25" ht="60" customHeight="1" x14ac:dyDescent="0.2">
      <c r="F398" s="108">
        <f t="shared" si="115"/>
        <v>50210</v>
      </c>
      <c r="G398" s="58" t="s">
        <v>231</v>
      </c>
      <c r="H398" s="57">
        <v>300000</v>
      </c>
      <c r="I398" s="57"/>
      <c r="J398" s="57"/>
      <c r="K398" s="57"/>
      <c r="L398" s="57"/>
      <c r="M398" s="109">
        <f>H398</f>
        <v>300000</v>
      </c>
      <c r="N398" s="101">
        <f t="shared" si="113"/>
        <v>300000</v>
      </c>
      <c r="O398" s="32"/>
      <c r="P398" s="8"/>
      <c r="Q398" s="8"/>
      <c r="R398" s="8"/>
      <c r="S398" s="8"/>
      <c r="T398" s="8"/>
      <c r="U398" s="8"/>
      <c r="V398" s="8">
        <f t="shared" si="114"/>
        <v>0</v>
      </c>
      <c r="W398" s="9">
        <f t="shared" si="106"/>
        <v>0</v>
      </c>
      <c r="Y398" s="10" t="e">
        <f>H398-#REF!-#REF!</f>
        <v>#REF!</v>
      </c>
    </row>
    <row r="399" spans="6:25" ht="60" customHeight="1" x14ac:dyDescent="0.2">
      <c r="F399" s="108">
        <f t="shared" si="115"/>
        <v>50211</v>
      </c>
      <c r="G399" s="58" t="s">
        <v>232</v>
      </c>
      <c r="H399" s="57">
        <f>620000+600000</f>
        <v>1220000</v>
      </c>
      <c r="I399" s="57"/>
      <c r="J399" s="57"/>
      <c r="K399" s="57"/>
      <c r="L399" s="57"/>
      <c r="M399" s="109">
        <f>H399</f>
        <v>1220000</v>
      </c>
      <c r="N399" s="101">
        <f t="shared" si="113"/>
        <v>1220000</v>
      </c>
      <c r="O399" s="32"/>
      <c r="P399" s="8"/>
      <c r="Q399" s="8"/>
      <c r="R399" s="8"/>
      <c r="S399" s="8"/>
      <c r="T399" s="8"/>
      <c r="U399" s="8"/>
      <c r="V399" s="8">
        <f t="shared" si="114"/>
        <v>0</v>
      </c>
      <c r="W399" s="9">
        <f t="shared" si="106"/>
        <v>0</v>
      </c>
      <c r="Y399" s="10" t="e">
        <f>H399-#REF!-#REF!</f>
        <v>#REF!</v>
      </c>
    </row>
    <row r="400" spans="6:25" ht="60" customHeight="1" x14ac:dyDescent="0.2">
      <c r="F400" s="108">
        <f t="shared" si="115"/>
        <v>50212</v>
      </c>
      <c r="G400" s="58" t="s">
        <v>233</v>
      </c>
      <c r="H400" s="57">
        <v>500000</v>
      </c>
      <c r="I400" s="57"/>
      <c r="J400" s="57"/>
      <c r="K400" s="57"/>
      <c r="L400" s="57"/>
      <c r="M400" s="109">
        <f>H400</f>
        <v>500000</v>
      </c>
      <c r="N400" s="101">
        <f t="shared" si="113"/>
        <v>500000</v>
      </c>
      <c r="O400" s="32"/>
      <c r="P400" s="8"/>
      <c r="Q400" s="8"/>
      <c r="R400" s="8"/>
      <c r="S400" s="8"/>
      <c r="T400" s="8"/>
      <c r="U400" s="8"/>
      <c r="V400" s="8">
        <f t="shared" si="114"/>
        <v>0</v>
      </c>
      <c r="W400" s="9">
        <f t="shared" si="106"/>
        <v>0</v>
      </c>
      <c r="Y400" s="10" t="e">
        <f>H400-#REF!-#REF!</f>
        <v>#REF!</v>
      </c>
    </row>
    <row r="401" spans="6:25" ht="60" customHeight="1" x14ac:dyDescent="0.2">
      <c r="F401" s="112"/>
      <c r="G401" s="61" t="s">
        <v>234</v>
      </c>
      <c r="H401" s="62">
        <f t="shared" ref="H401" si="116">SUM(H389:H400)</f>
        <v>13996000</v>
      </c>
      <c r="I401" s="62">
        <f t="shared" ref="I401:V401" si="117">SUM(I389:I400)</f>
        <v>0</v>
      </c>
      <c r="J401" s="62">
        <f t="shared" si="117"/>
        <v>0</v>
      </c>
      <c r="K401" s="62">
        <f t="shared" si="117"/>
        <v>0</v>
      </c>
      <c r="L401" s="62">
        <f t="shared" si="117"/>
        <v>4926000</v>
      </c>
      <c r="M401" s="94">
        <v>9070000</v>
      </c>
      <c r="N401" s="102">
        <f t="shared" si="117"/>
        <v>13996000</v>
      </c>
      <c r="O401" s="34">
        <f t="shared" si="117"/>
        <v>0</v>
      </c>
      <c r="P401" s="9">
        <f t="shared" si="117"/>
        <v>0</v>
      </c>
      <c r="Q401" s="9">
        <f t="shared" si="117"/>
        <v>0</v>
      </c>
      <c r="R401" s="9">
        <f t="shared" si="117"/>
        <v>0</v>
      </c>
      <c r="S401" s="9">
        <f t="shared" si="117"/>
        <v>0</v>
      </c>
      <c r="T401" s="9">
        <f t="shared" si="117"/>
        <v>0</v>
      </c>
      <c r="U401" s="9">
        <f t="shared" si="117"/>
        <v>0</v>
      </c>
      <c r="V401" s="9">
        <f t="shared" si="117"/>
        <v>0</v>
      </c>
      <c r="W401" s="9">
        <f t="shared" si="106"/>
        <v>0</v>
      </c>
      <c r="Y401" s="10" t="e">
        <f>H401-#REF!-#REF!</f>
        <v>#REF!</v>
      </c>
    </row>
    <row r="402" spans="6:25" ht="60" customHeight="1" x14ac:dyDescent="0.2">
      <c r="F402" s="108">
        <v>50300</v>
      </c>
      <c r="G402" s="56" t="s">
        <v>235</v>
      </c>
      <c r="H402" s="57"/>
      <c r="I402" s="57"/>
      <c r="J402" s="57"/>
      <c r="K402" s="57"/>
      <c r="L402" s="62"/>
      <c r="M402" s="109"/>
      <c r="N402" s="102"/>
      <c r="O402" s="42"/>
      <c r="P402" s="8"/>
      <c r="Q402" s="8"/>
      <c r="R402" s="8"/>
      <c r="S402" s="8"/>
      <c r="T402" s="8"/>
      <c r="U402" s="8"/>
      <c r="V402" s="8"/>
      <c r="W402" s="9">
        <f t="shared" si="106"/>
        <v>0</v>
      </c>
      <c r="Y402" s="10" t="e">
        <f>H402-#REF!-#REF!</f>
        <v>#REF!</v>
      </c>
    </row>
    <row r="403" spans="6:25" ht="60" customHeight="1" x14ac:dyDescent="0.2">
      <c r="F403" s="108">
        <f>F402+1</f>
        <v>50301</v>
      </c>
      <c r="G403" s="58" t="s">
        <v>236</v>
      </c>
      <c r="H403" s="57">
        <v>1196000</v>
      </c>
      <c r="I403" s="57"/>
      <c r="J403" s="57"/>
      <c r="K403" s="57"/>
      <c r="L403" s="57">
        <f>H403</f>
        <v>1196000</v>
      </c>
      <c r="M403" s="109"/>
      <c r="N403" s="101">
        <f>SUM(J403:M403)</f>
        <v>1196000</v>
      </c>
      <c r="O403" s="32"/>
      <c r="P403" s="8"/>
      <c r="Q403" s="8"/>
      <c r="R403" s="8"/>
      <c r="S403" s="8"/>
      <c r="T403" s="8"/>
      <c r="U403" s="8"/>
      <c r="V403" s="8">
        <f>U403+T403+S403+R403</f>
        <v>0</v>
      </c>
      <c r="W403" s="9">
        <f t="shared" si="106"/>
        <v>0</v>
      </c>
      <c r="Y403" s="10" t="e">
        <f>H403-#REF!-#REF!</f>
        <v>#REF!</v>
      </c>
    </row>
    <row r="404" spans="6:25" ht="60" customHeight="1" x14ac:dyDescent="0.2">
      <c r="F404" s="108">
        <f>F403+1</f>
        <v>50302</v>
      </c>
      <c r="G404" s="58" t="s">
        <v>474</v>
      </c>
      <c r="H404" s="57">
        <v>400000</v>
      </c>
      <c r="I404" s="57"/>
      <c r="J404" s="57"/>
      <c r="K404" s="57"/>
      <c r="L404" s="57">
        <f>H404</f>
        <v>400000</v>
      </c>
      <c r="M404" s="109"/>
      <c r="N404" s="101">
        <f>SUM(J404:M404)</f>
        <v>400000</v>
      </c>
      <c r="O404" s="32"/>
      <c r="P404" s="8"/>
      <c r="Q404" s="8"/>
      <c r="R404" s="8"/>
      <c r="S404" s="8"/>
      <c r="T404" s="8"/>
      <c r="U404" s="8"/>
      <c r="V404" s="8">
        <f>U404+T404+S404+R404</f>
        <v>0</v>
      </c>
      <c r="W404" s="9"/>
      <c r="Y404" s="10" t="e">
        <f>H404-#REF!-#REF!</f>
        <v>#REF!</v>
      </c>
    </row>
    <row r="405" spans="6:25" ht="60" customHeight="1" x14ac:dyDescent="0.2">
      <c r="F405" s="108">
        <f>F404+1</f>
        <v>50303</v>
      </c>
      <c r="G405" s="58" t="s">
        <v>475</v>
      </c>
      <c r="H405" s="57">
        <v>250000</v>
      </c>
      <c r="I405" s="57"/>
      <c r="J405" s="57"/>
      <c r="K405" s="57"/>
      <c r="L405" s="57">
        <f>H405</f>
        <v>250000</v>
      </c>
      <c r="M405" s="109"/>
      <c r="N405" s="101">
        <f>SUM(J405:M405)</f>
        <v>250000</v>
      </c>
      <c r="O405" s="32"/>
      <c r="P405" s="8"/>
      <c r="Q405" s="8"/>
      <c r="R405" s="8"/>
      <c r="S405" s="8"/>
      <c r="T405" s="8"/>
      <c r="U405" s="8"/>
      <c r="V405" s="8"/>
      <c r="W405" s="9"/>
      <c r="Y405" s="10" t="e">
        <f>H405-#REF!-#REF!</f>
        <v>#REF!</v>
      </c>
    </row>
    <row r="406" spans="6:25" ht="60" customHeight="1" x14ac:dyDescent="0.2">
      <c r="F406" s="108">
        <f>F405+1</f>
        <v>50304</v>
      </c>
      <c r="G406" s="58" t="s">
        <v>237</v>
      </c>
      <c r="H406" s="57">
        <v>1000000</v>
      </c>
      <c r="I406" s="57"/>
      <c r="J406" s="57"/>
      <c r="K406" s="57"/>
      <c r="L406" s="57">
        <f>H406</f>
        <v>1000000</v>
      </c>
      <c r="M406" s="109"/>
      <c r="N406" s="101">
        <f>SUM(J406:M406)</f>
        <v>1000000</v>
      </c>
      <c r="O406" s="32"/>
      <c r="P406" s="8"/>
      <c r="Q406" s="8"/>
      <c r="R406" s="8"/>
      <c r="S406" s="8"/>
      <c r="T406" s="8"/>
      <c r="U406" s="8"/>
      <c r="V406" s="8">
        <f>U406+T406+S406+R406</f>
        <v>0</v>
      </c>
      <c r="W406" s="9">
        <f t="shared" si="106"/>
        <v>0</v>
      </c>
      <c r="Y406" s="10" t="e">
        <f>H406-#REF!-#REF!</f>
        <v>#REF!</v>
      </c>
    </row>
    <row r="407" spans="6:25" ht="60" customHeight="1" x14ac:dyDescent="0.2">
      <c r="F407" s="112"/>
      <c r="G407" s="61" t="s">
        <v>238</v>
      </c>
      <c r="H407" s="62">
        <f t="shared" ref="H407:V407" si="118">SUM(H403:H406)</f>
        <v>2846000</v>
      </c>
      <c r="I407" s="62">
        <f t="shared" si="118"/>
        <v>0</v>
      </c>
      <c r="J407" s="62">
        <f t="shared" si="118"/>
        <v>0</v>
      </c>
      <c r="K407" s="62">
        <f t="shared" si="118"/>
        <v>0</v>
      </c>
      <c r="L407" s="62">
        <f t="shared" si="118"/>
        <v>2846000</v>
      </c>
      <c r="M407" s="94">
        <f t="shared" si="118"/>
        <v>0</v>
      </c>
      <c r="N407" s="102">
        <f t="shared" si="118"/>
        <v>2846000</v>
      </c>
      <c r="O407" s="34">
        <f t="shared" si="118"/>
        <v>0</v>
      </c>
      <c r="P407" s="9">
        <f t="shared" si="118"/>
        <v>0</v>
      </c>
      <c r="Q407" s="9">
        <f t="shared" si="118"/>
        <v>0</v>
      </c>
      <c r="R407" s="9">
        <f t="shared" si="118"/>
        <v>0</v>
      </c>
      <c r="S407" s="9">
        <f t="shared" si="118"/>
        <v>0</v>
      </c>
      <c r="T407" s="9">
        <f t="shared" si="118"/>
        <v>0</v>
      </c>
      <c r="U407" s="9">
        <f t="shared" si="118"/>
        <v>0</v>
      </c>
      <c r="V407" s="9">
        <f t="shared" si="118"/>
        <v>0</v>
      </c>
      <c r="W407" s="9">
        <f t="shared" si="106"/>
        <v>0</v>
      </c>
      <c r="Y407" s="10" t="e">
        <f>H407-#REF!-#REF!</f>
        <v>#REF!</v>
      </c>
    </row>
    <row r="408" spans="6:25" ht="60" customHeight="1" x14ac:dyDescent="0.2">
      <c r="F408" s="93"/>
      <c r="G408" s="61" t="s">
        <v>239</v>
      </c>
      <c r="H408" s="62">
        <f t="shared" ref="H408:V408" si="119">H407+H401+H387</f>
        <v>22442000</v>
      </c>
      <c r="I408" s="62">
        <f t="shared" si="119"/>
        <v>0</v>
      </c>
      <c r="J408" s="62">
        <f t="shared" si="119"/>
        <v>0</v>
      </c>
      <c r="K408" s="62">
        <f t="shared" si="119"/>
        <v>0</v>
      </c>
      <c r="L408" s="62">
        <f t="shared" si="119"/>
        <v>8222000</v>
      </c>
      <c r="M408" s="94">
        <v>14220000</v>
      </c>
      <c r="N408" s="102">
        <f t="shared" si="119"/>
        <v>22442000</v>
      </c>
      <c r="O408" s="34">
        <f t="shared" si="119"/>
        <v>0</v>
      </c>
      <c r="P408" s="9">
        <f t="shared" si="119"/>
        <v>0</v>
      </c>
      <c r="Q408" s="9">
        <f t="shared" si="119"/>
        <v>0</v>
      </c>
      <c r="R408" s="9">
        <f t="shared" si="119"/>
        <v>0</v>
      </c>
      <c r="S408" s="9">
        <f t="shared" si="119"/>
        <v>0</v>
      </c>
      <c r="T408" s="9">
        <f t="shared" si="119"/>
        <v>0</v>
      </c>
      <c r="U408" s="9">
        <f t="shared" si="119"/>
        <v>0</v>
      </c>
      <c r="V408" s="9">
        <f t="shared" si="119"/>
        <v>0</v>
      </c>
      <c r="W408" s="9">
        <f t="shared" si="106"/>
        <v>0</v>
      </c>
      <c r="Y408" s="10" t="e">
        <f>H408-#REF!-#REF!</f>
        <v>#REF!</v>
      </c>
    </row>
    <row r="409" spans="6:25" ht="60" customHeight="1" x14ac:dyDescent="0.2">
      <c r="F409" s="108">
        <v>60100</v>
      </c>
      <c r="G409" s="56" t="s">
        <v>240</v>
      </c>
      <c r="H409" s="57"/>
      <c r="I409" s="57"/>
      <c r="J409" s="57"/>
      <c r="K409" s="57"/>
      <c r="L409" s="57"/>
      <c r="M409" s="109"/>
      <c r="N409" s="100"/>
      <c r="O409" s="32"/>
      <c r="P409" s="8"/>
      <c r="Q409" s="8"/>
      <c r="R409" s="8"/>
      <c r="S409" s="8"/>
      <c r="T409" s="8"/>
      <c r="U409" s="8"/>
      <c r="V409" s="8"/>
      <c r="W409" s="9">
        <f t="shared" si="106"/>
        <v>0</v>
      </c>
      <c r="Y409" s="10" t="e">
        <f>H409-#REF!-#REF!</f>
        <v>#REF!</v>
      </c>
    </row>
    <row r="410" spans="6:25" ht="60" customHeight="1" x14ac:dyDescent="0.2">
      <c r="F410" s="108">
        <f>+F409+1</f>
        <v>60101</v>
      </c>
      <c r="G410" s="58" t="s">
        <v>241</v>
      </c>
      <c r="H410" s="57">
        <v>550000</v>
      </c>
      <c r="I410" s="57"/>
      <c r="J410" s="57"/>
      <c r="K410" s="57"/>
      <c r="L410" s="57">
        <f>H410</f>
        <v>550000</v>
      </c>
      <c r="M410" s="109"/>
      <c r="N410" s="101">
        <f>SUM(J410:M410)</f>
        <v>550000</v>
      </c>
      <c r="O410" s="32"/>
      <c r="P410" s="8"/>
      <c r="Q410" s="8"/>
      <c r="R410" s="8"/>
      <c r="S410" s="8"/>
      <c r="T410" s="8"/>
      <c r="U410" s="8"/>
      <c r="V410" s="8">
        <f>U410+T410+S410+R410</f>
        <v>0</v>
      </c>
      <c r="W410" s="9">
        <f t="shared" si="106"/>
        <v>0</v>
      </c>
      <c r="Y410" s="10" t="e">
        <f>H410-#REF!-#REF!</f>
        <v>#REF!</v>
      </c>
    </row>
    <row r="411" spans="6:25" ht="60" customHeight="1" x14ac:dyDescent="0.2">
      <c r="F411" s="108">
        <f>+F410+1</f>
        <v>60102</v>
      </c>
      <c r="G411" s="58" t="s">
        <v>242</v>
      </c>
      <c r="H411" s="57">
        <v>800000</v>
      </c>
      <c r="I411" s="57"/>
      <c r="J411" s="57"/>
      <c r="K411" s="57"/>
      <c r="L411" s="57">
        <f>H411</f>
        <v>800000</v>
      </c>
      <c r="M411" s="109"/>
      <c r="N411" s="101">
        <f>SUM(J411:M411)</f>
        <v>800000</v>
      </c>
      <c r="O411" s="32"/>
      <c r="P411" s="8"/>
      <c r="Q411" s="8"/>
      <c r="R411" s="8"/>
      <c r="S411" s="8"/>
      <c r="T411" s="8"/>
      <c r="U411" s="8"/>
      <c r="V411" s="8">
        <f>U411+T411+S411+R411</f>
        <v>0</v>
      </c>
      <c r="W411" s="9">
        <f t="shared" si="106"/>
        <v>0</v>
      </c>
      <c r="Y411" s="10" t="e">
        <f>H411-#REF!-#REF!</f>
        <v>#REF!</v>
      </c>
    </row>
    <row r="412" spans="6:25" ht="60" customHeight="1" x14ac:dyDescent="0.2">
      <c r="F412" s="108">
        <f>+F411+1</f>
        <v>60103</v>
      </c>
      <c r="G412" s="58" t="s">
        <v>243</v>
      </c>
      <c r="H412" s="57">
        <v>580000</v>
      </c>
      <c r="I412" s="57"/>
      <c r="J412" s="57"/>
      <c r="K412" s="57"/>
      <c r="L412" s="57">
        <f>H412</f>
        <v>580000</v>
      </c>
      <c r="M412" s="109"/>
      <c r="N412" s="101">
        <f>SUM(J412:M412)</f>
        <v>580000</v>
      </c>
      <c r="O412" s="32"/>
      <c r="P412" s="8"/>
      <c r="Q412" s="8"/>
      <c r="R412" s="8"/>
      <c r="S412" s="8"/>
      <c r="T412" s="8"/>
      <c r="U412" s="8"/>
      <c r="V412" s="8">
        <f>U412+T412+S412+R412</f>
        <v>0</v>
      </c>
      <c r="W412" s="9">
        <f t="shared" si="106"/>
        <v>0</v>
      </c>
      <c r="Y412" s="10" t="e">
        <f>H412-#REF!-#REF!</f>
        <v>#REF!</v>
      </c>
    </row>
    <row r="413" spans="6:25" ht="60" customHeight="1" x14ac:dyDescent="0.2">
      <c r="F413" s="93"/>
      <c r="G413" s="61" t="s">
        <v>244</v>
      </c>
      <c r="H413" s="62">
        <f t="shared" ref="H413:V413" si="120">SUM(H410:H412)</f>
        <v>1930000</v>
      </c>
      <c r="I413" s="62">
        <f t="shared" si="120"/>
        <v>0</v>
      </c>
      <c r="J413" s="62">
        <f t="shared" si="120"/>
        <v>0</v>
      </c>
      <c r="K413" s="62">
        <f t="shared" si="120"/>
        <v>0</v>
      </c>
      <c r="L413" s="62">
        <f t="shared" si="120"/>
        <v>1930000</v>
      </c>
      <c r="M413" s="94">
        <f t="shared" si="120"/>
        <v>0</v>
      </c>
      <c r="N413" s="102">
        <f t="shared" si="120"/>
        <v>1930000</v>
      </c>
      <c r="O413" s="34">
        <f t="shared" si="120"/>
        <v>0</v>
      </c>
      <c r="P413" s="9">
        <f t="shared" si="120"/>
        <v>0</v>
      </c>
      <c r="Q413" s="9">
        <f t="shared" si="120"/>
        <v>0</v>
      </c>
      <c r="R413" s="9">
        <f t="shared" si="120"/>
        <v>0</v>
      </c>
      <c r="S413" s="9">
        <f t="shared" si="120"/>
        <v>0</v>
      </c>
      <c r="T413" s="9">
        <f t="shared" si="120"/>
        <v>0</v>
      </c>
      <c r="U413" s="9">
        <f t="shared" si="120"/>
        <v>0</v>
      </c>
      <c r="V413" s="9">
        <f t="shared" si="120"/>
        <v>0</v>
      </c>
      <c r="W413" s="9">
        <f t="shared" si="106"/>
        <v>0</v>
      </c>
      <c r="Y413" s="10" t="e">
        <f>H413-#REF!-#REF!</f>
        <v>#REF!</v>
      </c>
    </row>
    <row r="414" spans="6:25" ht="60" customHeight="1" x14ac:dyDescent="0.2">
      <c r="F414" s="108">
        <v>70100</v>
      </c>
      <c r="G414" s="56" t="s">
        <v>245</v>
      </c>
      <c r="H414" s="57"/>
      <c r="I414" s="57"/>
      <c r="J414" s="57"/>
      <c r="K414" s="57"/>
      <c r="L414" s="57"/>
      <c r="M414" s="109"/>
      <c r="N414" s="100"/>
      <c r="O414" s="32"/>
      <c r="P414" s="8"/>
      <c r="Q414" s="8"/>
      <c r="R414" s="8"/>
      <c r="S414" s="8"/>
      <c r="T414" s="8"/>
      <c r="U414" s="8"/>
      <c r="V414" s="8"/>
      <c r="W414" s="9">
        <f t="shared" si="106"/>
        <v>0</v>
      </c>
      <c r="Y414" s="10" t="e">
        <f>H414-#REF!-#REF!</f>
        <v>#REF!</v>
      </c>
    </row>
    <row r="415" spans="6:25" ht="60" customHeight="1" x14ac:dyDescent="0.2">
      <c r="F415" s="108">
        <f>F414+1</f>
        <v>70101</v>
      </c>
      <c r="G415" s="58" t="s">
        <v>246</v>
      </c>
      <c r="H415" s="57">
        <v>3000000</v>
      </c>
      <c r="I415" s="57"/>
      <c r="J415" s="57"/>
      <c r="K415" s="57"/>
      <c r="L415" s="57">
        <f>H415/2</f>
        <v>1500000</v>
      </c>
      <c r="M415" s="109">
        <f>H415/2</f>
        <v>1500000</v>
      </c>
      <c r="N415" s="101">
        <f t="shared" ref="N415:N425" si="121">SUM(J415:M415)</f>
        <v>3000000</v>
      </c>
      <c r="O415" s="32"/>
      <c r="P415" s="8"/>
      <c r="Q415" s="8"/>
      <c r="R415" s="8"/>
      <c r="S415" s="8"/>
      <c r="T415" s="8"/>
      <c r="U415" s="8"/>
      <c r="V415" s="8">
        <f t="shared" ref="V415:V420" si="122">U415+T415+S415+R415</f>
        <v>0</v>
      </c>
      <c r="W415" s="9">
        <f t="shared" si="106"/>
        <v>0</v>
      </c>
      <c r="Y415" s="10" t="e">
        <f>H415-#REF!-#REF!</f>
        <v>#REF!</v>
      </c>
    </row>
    <row r="416" spans="6:25" ht="60" customHeight="1" x14ac:dyDescent="0.2">
      <c r="F416" s="108">
        <f t="shared" ref="F416:F425" si="123">F415+1</f>
        <v>70102</v>
      </c>
      <c r="G416" s="58" t="s">
        <v>247</v>
      </c>
      <c r="H416" s="57">
        <v>1500000</v>
      </c>
      <c r="I416" s="57">
        <f>H416</f>
        <v>1500000</v>
      </c>
      <c r="J416" s="57"/>
      <c r="K416" s="57"/>
      <c r="L416" s="57"/>
      <c r="M416" s="109"/>
      <c r="N416" s="101">
        <f t="shared" si="121"/>
        <v>0</v>
      </c>
      <c r="O416" s="32"/>
      <c r="P416" s="8"/>
      <c r="Q416" s="8"/>
      <c r="R416" s="8"/>
      <c r="S416" s="8"/>
      <c r="T416" s="8"/>
      <c r="U416" s="8"/>
      <c r="V416" s="8">
        <f t="shared" si="122"/>
        <v>0</v>
      </c>
      <c r="W416" s="9">
        <f t="shared" si="106"/>
        <v>0</v>
      </c>
      <c r="Y416" s="10" t="e">
        <f>H416-#REF!-#REF!</f>
        <v>#REF!</v>
      </c>
    </row>
    <row r="417" spans="6:25" ht="60" customHeight="1" x14ac:dyDescent="0.2">
      <c r="F417" s="108">
        <f t="shared" si="123"/>
        <v>70103</v>
      </c>
      <c r="G417" s="58" t="s">
        <v>248</v>
      </c>
      <c r="H417" s="57">
        <v>200000</v>
      </c>
      <c r="I417" s="57"/>
      <c r="J417" s="57">
        <f>H417</f>
        <v>200000</v>
      </c>
      <c r="K417" s="57"/>
      <c r="L417" s="57"/>
      <c r="M417" s="109"/>
      <c r="N417" s="101">
        <f t="shared" si="121"/>
        <v>200000</v>
      </c>
      <c r="O417" s="32"/>
      <c r="P417" s="8"/>
      <c r="Q417" s="8"/>
      <c r="R417" s="8"/>
      <c r="S417" s="8"/>
      <c r="T417" s="8"/>
      <c r="U417" s="8"/>
      <c r="V417" s="8">
        <f t="shared" si="122"/>
        <v>0</v>
      </c>
      <c r="W417" s="9">
        <f t="shared" si="106"/>
        <v>0</v>
      </c>
      <c r="Y417" s="10" t="e">
        <f>H417-#REF!-#REF!</f>
        <v>#REF!</v>
      </c>
    </row>
    <row r="418" spans="6:25" ht="60" customHeight="1" x14ac:dyDescent="0.2">
      <c r="F418" s="108">
        <f t="shared" si="123"/>
        <v>70104</v>
      </c>
      <c r="G418" s="58" t="s">
        <v>249</v>
      </c>
      <c r="H418" s="57">
        <v>500000</v>
      </c>
      <c r="I418" s="57"/>
      <c r="J418" s="57"/>
      <c r="K418" s="57"/>
      <c r="L418" s="57"/>
      <c r="M418" s="109">
        <f>H418</f>
        <v>500000</v>
      </c>
      <c r="N418" s="101">
        <f t="shared" si="121"/>
        <v>500000</v>
      </c>
      <c r="O418" s="32"/>
      <c r="P418" s="8"/>
      <c r="Q418" s="8"/>
      <c r="R418" s="8"/>
      <c r="S418" s="8"/>
      <c r="T418" s="8"/>
      <c r="U418" s="8"/>
      <c r="V418" s="8">
        <f t="shared" si="122"/>
        <v>0</v>
      </c>
      <c r="W418" s="9">
        <f t="shared" ref="W418:W447" si="124">P418-Q418-V418</f>
        <v>0</v>
      </c>
      <c r="Y418" s="10" t="e">
        <f>H418-#REF!-#REF!</f>
        <v>#REF!</v>
      </c>
    </row>
    <row r="419" spans="6:25" ht="60" customHeight="1" x14ac:dyDescent="0.2">
      <c r="F419" s="108">
        <f t="shared" si="123"/>
        <v>70105</v>
      </c>
      <c r="G419" s="58" t="s">
        <v>250</v>
      </c>
      <c r="H419" s="57">
        <v>2000000</v>
      </c>
      <c r="I419" s="57"/>
      <c r="J419" s="57"/>
      <c r="K419" s="57"/>
      <c r="L419" s="57"/>
      <c r="M419" s="109">
        <f>H419</f>
        <v>2000000</v>
      </c>
      <c r="N419" s="101">
        <f t="shared" si="121"/>
        <v>2000000</v>
      </c>
      <c r="O419" s="32"/>
      <c r="P419" s="8"/>
      <c r="Q419" s="8"/>
      <c r="R419" s="8"/>
      <c r="S419" s="8"/>
      <c r="T419" s="8"/>
      <c r="U419" s="8"/>
      <c r="V419" s="8">
        <f t="shared" si="122"/>
        <v>0</v>
      </c>
      <c r="W419" s="9">
        <f t="shared" si="124"/>
        <v>0</v>
      </c>
      <c r="Y419" s="10" t="e">
        <f>H419-#REF!-#REF!</f>
        <v>#REF!</v>
      </c>
    </row>
    <row r="420" spans="6:25" ht="60" customHeight="1" x14ac:dyDescent="0.2">
      <c r="F420" s="108">
        <f t="shared" si="123"/>
        <v>70106</v>
      </c>
      <c r="G420" s="58" t="s">
        <v>338</v>
      </c>
      <c r="H420" s="57">
        <v>3050000</v>
      </c>
      <c r="I420" s="57"/>
      <c r="J420" s="57"/>
      <c r="K420" s="57"/>
      <c r="L420" s="57">
        <f>H420</f>
        <v>3050000</v>
      </c>
      <c r="M420" s="109"/>
      <c r="N420" s="101">
        <f t="shared" si="121"/>
        <v>3050000</v>
      </c>
      <c r="O420" s="32"/>
      <c r="P420" s="8"/>
      <c r="Q420" s="8"/>
      <c r="R420" s="8"/>
      <c r="S420" s="8"/>
      <c r="T420" s="8"/>
      <c r="U420" s="8"/>
      <c r="V420" s="8">
        <f t="shared" si="122"/>
        <v>0</v>
      </c>
      <c r="W420" s="9"/>
      <c r="Y420" s="10" t="e">
        <f>H420-#REF!-#REF!</f>
        <v>#REF!</v>
      </c>
    </row>
    <row r="421" spans="6:25" ht="60" customHeight="1" x14ac:dyDescent="0.2">
      <c r="F421" s="108">
        <f t="shared" si="123"/>
        <v>70107</v>
      </c>
      <c r="G421" s="58" t="s">
        <v>503</v>
      </c>
      <c r="H421" s="57">
        <v>13708000</v>
      </c>
      <c r="I421" s="57"/>
      <c r="J421" s="57"/>
      <c r="K421" s="57"/>
      <c r="L421" s="57"/>
      <c r="M421" s="109">
        <f>H421</f>
        <v>13708000</v>
      </c>
      <c r="N421" s="101">
        <f t="shared" si="121"/>
        <v>13708000</v>
      </c>
      <c r="O421" s="32"/>
      <c r="P421" s="8"/>
      <c r="Q421" s="8"/>
      <c r="R421" s="8"/>
      <c r="S421" s="8"/>
      <c r="T421" s="8"/>
      <c r="U421" s="8"/>
      <c r="V421" s="8"/>
      <c r="W421" s="9"/>
      <c r="Y421" s="10"/>
    </row>
    <row r="422" spans="6:25" ht="60" customHeight="1" x14ac:dyDescent="0.2">
      <c r="F422" s="108">
        <f t="shared" si="123"/>
        <v>70108</v>
      </c>
      <c r="G422" s="58" t="s">
        <v>514</v>
      </c>
      <c r="H422" s="57">
        <v>35000</v>
      </c>
      <c r="I422" s="57"/>
      <c r="J422" s="57"/>
      <c r="K422" s="57"/>
      <c r="L422" s="57">
        <f>H422</f>
        <v>35000</v>
      </c>
      <c r="M422" s="109"/>
      <c r="N422" s="101"/>
      <c r="O422" s="32"/>
      <c r="P422" s="8"/>
      <c r="Q422" s="8"/>
      <c r="R422" s="8"/>
      <c r="S422" s="8"/>
      <c r="T422" s="8"/>
      <c r="U422" s="8"/>
      <c r="V422" s="8"/>
      <c r="W422" s="9"/>
      <c r="Y422" s="10"/>
    </row>
    <row r="423" spans="6:25" ht="60" customHeight="1" x14ac:dyDescent="0.2">
      <c r="F423" s="108">
        <f t="shared" si="123"/>
        <v>70109</v>
      </c>
      <c r="G423" s="58" t="s">
        <v>315</v>
      </c>
      <c r="H423" s="57">
        <v>400000</v>
      </c>
      <c r="I423" s="57"/>
      <c r="J423" s="57"/>
      <c r="K423" s="57"/>
      <c r="L423" s="57">
        <f>H423</f>
        <v>400000</v>
      </c>
      <c r="M423" s="109"/>
      <c r="N423" s="101">
        <f t="shared" si="121"/>
        <v>400000</v>
      </c>
      <c r="O423" s="32"/>
      <c r="P423" s="8"/>
      <c r="Q423" s="8"/>
      <c r="R423" s="8"/>
      <c r="S423" s="8"/>
      <c r="T423" s="8"/>
      <c r="U423" s="8"/>
      <c r="V423" s="8"/>
      <c r="W423" s="9"/>
      <c r="Y423" s="10" t="e">
        <f>H423-#REF!-#REF!</f>
        <v>#REF!</v>
      </c>
    </row>
    <row r="424" spans="6:25" ht="60" customHeight="1" x14ac:dyDescent="0.2">
      <c r="F424" s="108">
        <f t="shared" si="123"/>
        <v>70110</v>
      </c>
      <c r="G424" s="58" t="s">
        <v>429</v>
      </c>
      <c r="H424" s="57">
        <v>1350000</v>
      </c>
      <c r="I424" s="57"/>
      <c r="J424" s="57"/>
      <c r="K424" s="57"/>
      <c r="L424" s="57">
        <f>H424</f>
        <v>1350000</v>
      </c>
      <c r="M424" s="109"/>
      <c r="N424" s="101">
        <f t="shared" si="121"/>
        <v>1350000</v>
      </c>
      <c r="O424" s="32"/>
      <c r="P424" s="8"/>
      <c r="Q424" s="8"/>
      <c r="R424" s="8"/>
      <c r="S424" s="8"/>
      <c r="T424" s="8"/>
      <c r="U424" s="8"/>
      <c r="V424" s="8"/>
      <c r="W424" s="9"/>
      <c r="Y424" s="10" t="e">
        <f>H424-#REF!-#REF!</f>
        <v>#REF!</v>
      </c>
    </row>
    <row r="425" spans="6:25" ht="60" customHeight="1" x14ac:dyDescent="0.2">
      <c r="F425" s="108">
        <f t="shared" si="123"/>
        <v>70111</v>
      </c>
      <c r="G425" s="58" t="s">
        <v>501</v>
      </c>
      <c r="H425" s="57">
        <v>1760000</v>
      </c>
      <c r="I425" s="57"/>
      <c r="J425" s="57"/>
      <c r="K425" s="57"/>
      <c r="L425" s="57"/>
      <c r="M425" s="109">
        <f>H425</f>
        <v>1760000</v>
      </c>
      <c r="N425" s="101">
        <f t="shared" si="121"/>
        <v>1760000</v>
      </c>
      <c r="O425" s="32"/>
      <c r="P425" s="8"/>
      <c r="Q425" s="8"/>
      <c r="R425" s="8"/>
      <c r="S425" s="8"/>
      <c r="T425" s="8"/>
      <c r="U425" s="8"/>
      <c r="V425" s="8"/>
      <c r="W425" s="9"/>
      <c r="Y425" s="10" t="e">
        <f>H425-#REF!-#REF!</f>
        <v>#REF!</v>
      </c>
    </row>
    <row r="426" spans="6:25" ht="60" customHeight="1" x14ac:dyDescent="0.2">
      <c r="F426" s="108"/>
      <c r="G426" s="61" t="s">
        <v>251</v>
      </c>
      <c r="H426" s="62">
        <f t="shared" ref="H426:N426" si="125">SUM(H415:H425)</f>
        <v>27503000</v>
      </c>
      <c r="I426" s="62">
        <f t="shared" si="125"/>
        <v>1500000</v>
      </c>
      <c r="J426" s="62">
        <f t="shared" si="125"/>
        <v>200000</v>
      </c>
      <c r="K426" s="62">
        <f t="shared" si="125"/>
        <v>0</v>
      </c>
      <c r="L426" s="62">
        <f t="shared" si="125"/>
        <v>6335000</v>
      </c>
      <c r="M426" s="94">
        <f t="shared" si="125"/>
        <v>19468000</v>
      </c>
      <c r="N426" s="102">
        <f t="shared" si="125"/>
        <v>25968000</v>
      </c>
      <c r="O426" s="34">
        <f t="shared" ref="O426:V426" si="126">SUM(O415:O424)</f>
        <v>0</v>
      </c>
      <c r="P426" s="9">
        <f t="shared" si="126"/>
        <v>0</v>
      </c>
      <c r="Q426" s="9">
        <f t="shared" si="126"/>
        <v>0</v>
      </c>
      <c r="R426" s="9">
        <f t="shared" si="126"/>
        <v>0</v>
      </c>
      <c r="S426" s="9">
        <f t="shared" si="126"/>
        <v>0</v>
      </c>
      <c r="T426" s="9">
        <f t="shared" si="126"/>
        <v>0</v>
      </c>
      <c r="U426" s="9">
        <f t="shared" si="126"/>
        <v>0</v>
      </c>
      <c r="V426" s="9">
        <f t="shared" si="126"/>
        <v>0</v>
      </c>
      <c r="W426" s="9">
        <f t="shared" si="124"/>
        <v>0</v>
      </c>
      <c r="Y426" s="10" t="e">
        <f>H426-#REF!-#REF!</f>
        <v>#REF!</v>
      </c>
    </row>
    <row r="427" spans="6:25" ht="60" customHeight="1" x14ac:dyDescent="0.2">
      <c r="F427" s="108"/>
      <c r="G427" s="56" t="s">
        <v>484</v>
      </c>
      <c r="H427" s="57"/>
      <c r="I427" s="57"/>
      <c r="J427" s="57"/>
      <c r="K427" s="57"/>
      <c r="L427" s="57"/>
      <c r="M427" s="109"/>
      <c r="N427" s="100"/>
      <c r="O427" s="32"/>
      <c r="P427" s="8"/>
      <c r="Q427" s="8"/>
      <c r="R427" s="8"/>
      <c r="S427" s="8"/>
      <c r="T427" s="8"/>
      <c r="U427" s="8"/>
      <c r="V427" s="8"/>
      <c r="W427" s="9">
        <f t="shared" si="124"/>
        <v>0</v>
      </c>
      <c r="Y427" s="10" t="e">
        <f>H427-#REF!-#REF!</f>
        <v>#REF!</v>
      </c>
    </row>
    <row r="428" spans="6:25" ht="60" customHeight="1" x14ac:dyDescent="0.2">
      <c r="F428" s="108">
        <v>80100</v>
      </c>
      <c r="G428" s="56" t="s">
        <v>252</v>
      </c>
      <c r="H428" s="57"/>
      <c r="I428" s="57"/>
      <c r="J428" s="57"/>
      <c r="K428" s="57"/>
      <c r="L428" s="57"/>
      <c r="M428" s="109"/>
      <c r="N428" s="100"/>
      <c r="O428" s="32"/>
      <c r="P428" s="8"/>
      <c r="Q428" s="8"/>
      <c r="R428" s="8"/>
      <c r="S428" s="8"/>
      <c r="T428" s="8"/>
      <c r="U428" s="8"/>
      <c r="V428" s="8"/>
      <c r="W428" s="9">
        <f t="shared" si="124"/>
        <v>0</v>
      </c>
      <c r="Y428" s="10" t="e">
        <f>H428-#REF!-#REF!</f>
        <v>#REF!</v>
      </c>
    </row>
    <row r="429" spans="6:25" ht="60" customHeight="1" x14ac:dyDescent="0.2">
      <c r="F429" s="108">
        <f>F428+1</f>
        <v>80101</v>
      </c>
      <c r="G429" s="58" t="s">
        <v>253</v>
      </c>
      <c r="H429" s="57">
        <v>60000000</v>
      </c>
      <c r="I429" s="57">
        <f>H429*0.85</f>
        <v>51000000</v>
      </c>
      <c r="J429" s="57">
        <f t="shared" ref="J429:J434" si="127">H429-I429</f>
        <v>9000000</v>
      </c>
      <c r="K429" s="57"/>
      <c r="L429" s="57"/>
      <c r="M429" s="109"/>
      <c r="N429" s="101">
        <f t="shared" ref="N429:N445" si="128">SUM(J429:M429)</f>
        <v>9000000</v>
      </c>
      <c r="O429" s="32"/>
      <c r="P429" s="8"/>
      <c r="Q429" s="8"/>
      <c r="R429" s="8"/>
      <c r="S429" s="8"/>
      <c r="T429" s="8"/>
      <c r="U429" s="8"/>
      <c r="V429" s="8">
        <f t="shared" ref="V429:V444" si="129">U429+T429+S429+R429</f>
        <v>0</v>
      </c>
      <c r="W429" s="9">
        <f t="shared" si="124"/>
        <v>0</v>
      </c>
      <c r="Y429" s="10" t="e">
        <f>H429-#REF!-#REF!</f>
        <v>#REF!</v>
      </c>
    </row>
    <row r="430" spans="6:25" ht="60" customHeight="1" x14ac:dyDescent="0.2">
      <c r="F430" s="108">
        <f t="shared" ref="F430:F445" si="130">F429+1</f>
        <v>80102</v>
      </c>
      <c r="G430" s="58" t="s">
        <v>254</v>
      </c>
      <c r="H430" s="57">
        <v>3000000</v>
      </c>
      <c r="I430" s="57">
        <f>H430*0.7</f>
        <v>2100000</v>
      </c>
      <c r="J430" s="57">
        <f t="shared" si="127"/>
        <v>900000</v>
      </c>
      <c r="K430" s="57"/>
      <c r="L430" s="57"/>
      <c r="M430" s="109"/>
      <c r="N430" s="101">
        <f t="shared" si="128"/>
        <v>900000</v>
      </c>
      <c r="O430" s="32"/>
      <c r="P430" s="8"/>
      <c r="Q430" s="8"/>
      <c r="R430" s="8"/>
      <c r="S430" s="8"/>
      <c r="T430" s="8"/>
      <c r="U430" s="8"/>
      <c r="V430" s="8">
        <f t="shared" si="129"/>
        <v>0</v>
      </c>
      <c r="W430" s="9">
        <f t="shared" si="124"/>
        <v>0</v>
      </c>
      <c r="Y430" s="10" t="e">
        <f>H430-#REF!-#REF!</f>
        <v>#REF!</v>
      </c>
    </row>
    <row r="431" spans="6:25" ht="60" customHeight="1" x14ac:dyDescent="0.2">
      <c r="F431" s="108">
        <f t="shared" si="130"/>
        <v>80103</v>
      </c>
      <c r="G431" s="58" t="s">
        <v>255</v>
      </c>
      <c r="H431" s="57">
        <v>500000</v>
      </c>
      <c r="I431" s="57">
        <f>H431*0.7</f>
        <v>350000</v>
      </c>
      <c r="J431" s="57">
        <f t="shared" si="127"/>
        <v>150000</v>
      </c>
      <c r="K431" s="57"/>
      <c r="L431" s="57"/>
      <c r="M431" s="109"/>
      <c r="N431" s="101">
        <f t="shared" si="128"/>
        <v>150000</v>
      </c>
      <c r="O431" s="32"/>
      <c r="P431" s="8"/>
      <c r="Q431" s="8"/>
      <c r="R431" s="8"/>
      <c r="S431" s="8"/>
      <c r="T431" s="8"/>
      <c r="U431" s="8"/>
      <c r="V431" s="8">
        <f t="shared" si="129"/>
        <v>0</v>
      </c>
      <c r="W431" s="9">
        <f t="shared" si="124"/>
        <v>0</v>
      </c>
      <c r="Y431" s="10" t="e">
        <f>H431-#REF!-#REF!</f>
        <v>#REF!</v>
      </c>
    </row>
    <row r="432" spans="6:25" ht="60" customHeight="1" x14ac:dyDescent="0.2">
      <c r="F432" s="108">
        <f t="shared" si="130"/>
        <v>80104</v>
      </c>
      <c r="G432" s="58" t="s">
        <v>256</v>
      </c>
      <c r="H432" s="57">
        <v>3000000</v>
      </c>
      <c r="I432" s="57">
        <f>H432*0.85</f>
        <v>2550000</v>
      </c>
      <c r="J432" s="57">
        <f t="shared" si="127"/>
        <v>450000</v>
      </c>
      <c r="K432" s="57"/>
      <c r="L432" s="57"/>
      <c r="M432" s="109"/>
      <c r="N432" s="101">
        <f t="shared" si="128"/>
        <v>450000</v>
      </c>
      <c r="O432" s="32"/>
      <c r="P432" s="8"/>
      <c r="Q432" s="8"/>
      <c r="R432" s="8"/>
      <c r="S432" s="8"/>
      <c r="T432" s="8"/>
      <c r="U432" s="8"/>
      <c r="V432" s="8">
        <f t="shared" si="129"/>
        <v>0</v>
      </c>
      <c r="W432" s="9">
        <f t="shared" si="124"/>
        <v>0</v>
      </c>
      <c r="Y432" s="10" t="e">
        <f>H432-#REF!-#REF!</f>
        <v>#REF!</v>
      </c>
    </row>
    <row r="433" spans="6:25" ht="60" customHeight="1" x14ac:dyDescent="0.2">
      <c r="F433" s="108">
        <f t="shared" si="130"/>
        <v>80105</v>
      </c>
      <c r="G433" s="58" t="s">
        <v>257</v>
      </c>
      <c r="H433" s="57">
        <v>3000000</v>
      </c>
      <c r="I433" s="57">
        <f>H433*0.85</f>
        <v>2550000</v>
      </c>
      <c r="J433" s="57">
        <f t="shared" si="127"/>
        <v>450000</v>
      </c>
      <c r="K433" s="57"/>
      <c r="L433" s="57"/>
      <c r="M433" s="109"/>
      <c r="N433" s="101">
        <f t="shared" si="128"/>
        <v>450000</v>
      </c>
      <c r="O433" s="32"/>
      <c r="P433" s="8"/>
      <c r="Q433" s="8"/>
      <c r="R433" s="8"/>
      <c r="S433" s="8"/>
      <c r="T433" s="8"/>
      <c r="U433" s="8"/>
      <c r="V433" s="8">
        <f t="shared" si="129"/>
        <v>0</v>
      </c>
      <c r="W433" s="9">
        <f t="shared" si="124"/>
        <v>0</v>
      </c>
      <c r="Y433" s="10" t="e">
        <f>H433-#REF!-#REF!</f>
        <v>#REF!</v>
      </c>
    </row>
    <row r="434" spans="6:25" ht="60" customHeight="1" x14ac:dyDescent="0.2">
      <c r="F434" s="108">
        <f t="shared" si="130"/>
        <v>80106</v>
      </c>
      <c r="G434" s="58" t="s">
        <v>258</v>
      </c>
      <c r="H434" s="57">
        <v>200000</v>
      </c>
      <c r="I434" s="57">
        <f>H434*0.85</f>
        <v>170000</v>
      </c>
      <c r="J434" s="57">
        <f t="shared" si="127"/>
        <v>30000</v>
      </c>
      <c r="K434" s="57"/>
      <c r="L434" s="57"/>
      <c r="M434" s="109"/>
      <c r="N434" s="101">
        <f t="shared" si="128"/>
        <v>30000</v>
      </c>
      <c r="O434" s="32"/>
      <c r="P434" s="8"/>
      <c r="Q434" s="8"/>
      <c r="R434" s="8"/>
      <c r="S434" s="8"/>
      <c r="T434" s="8"/>
      <c r="U434" s="8"/>
      <c r="V434" s="8">
        <f t="shared" si="129"/>
        <v>0</v>
      </c>
      <c r="W434" s="9">
        <f t="shared" si="124"/>
        <v>0</v>
      </c>
      <c r="Y434" s="10" t="e">
        <f>H434-#REF!-#REF!</f>
        <v>#REF!</v>
      </c>
    </row>
    <row r="435" spans="6:25" ht="60" customHeight="1" x14ac:dyDescent="0.2">
      <c r="F435" s="108">
        <f t="shared" si="130"/>
        <v>80107</v>
      </c>
      <c r="G435" s="58" t="s">
        <v>284</v>
      </c>
      <c r="H435" s="57">
        <v>40000000</v>
      </c>
      <c r="I435" s="57">
        <f>H435</f>
        <v>40000000</v>
      </c>
      <c r="J435" s="57"/>
      <c r="K435" s="57"/>
      <c r="L435" s="57"/>
      <c r="M435" s="109"/>
      <c r="N435" s="101">
        <f t="shared" si="128"/>
        <v>0</v>
      </c>
      <c r="O435" s="32"/>
      <c r="P435" s="8"/>
      <c r="Q435" s="8"/>
      <c r="R435" s="8"/>
      <c r="S435" s="8"/>
      <c r="T435" s="8"/>
      <c r="U435" s="8"/>
      <c r="V435" s="8">
        <f t="shared" si="129"/>
        <v>0</v>
      </c>
      <c r="W435" s="9">
        <f t="shared" si="124"/>
        <v>0</v>
      </c>
      <c r="Y435" s="10" t="e">
        <f>H435-#REF!-#REF!</f>
        <v>#REF!</v>
      </c>
    </row>
    <row r="436" spans="6:25" ht="60" customHeight="1" x14ac:dyDescent="0.2">
      <c r="F436" s="108">
        <f t="shared" si="130"/>
        <v>80108</v>
      </c>
      <c r="G436" s="58" t="s">
        <v>259</v>
      </c>
      <c r="H436" s="57">
        <v>500000</v>
      </c>
      <c r="I436" s="57">
        <f>H436*0.7</f>
        <v>350000</v>
      </c>
      <c r="J436" s="57">
        <f>H436-I436</f>
        <v>150000</v>
      </c>
      <c r="K436" s="57"/>
      <c r="L436" s="57"/>
      <c r="M436" s="109"/>
      <c r="N436" s="101">
        <f t="shared" si="128"/>
        <v>150000</v>
      </c>
      <c r="O436" s="32"/>
      <c r="P436" s="8"/>
      <c r="Q436" s="8"/>
      <c r="R436" s="8"/>
      <c r="S436" s="8"/>
      <c r="T436" s="8"/>
      <c r="U436" s="8"/>
      <c r="V436" s="8">
        <f t="shared" si="129"/>
        <v>0</v>
      </c>
      <c r="W436" s="9">
        <f t="shared" si="124"/>
        <v>0</v>
      </c>
      <c r="Y436" s="10" t="e">
        <f>H436-#REF!-#REF!</f>
        <v>#REF!</v>
      </c>
    </row>
    <row r="437" spans="6:25" ht="60" customHeight="1" x14ac:dyDescent="0.2">
      <c r="F437" s="108">
        <f t="shared" si="130"/>
        <v>80109</v>
      </c>
      <c r="G437" s="58" t="s">
        <v>260</v>
      </c>
      <c r="H437" s="57">
        <v>5000000</v>
      </c>
      <c r="I437" s="57">
        <f>H437</f>
        <v>5000000</v>
      </c>
      <c r="J437" s="57"/>
      <c r="K437" s="57"/>
      <c r="L437" s="57"/>
      <c r="M437" s="109"/>
      <c r="N437" s="101">
        <f t="shared" si="128"/>
        <v>0</v>
      </c>
      <c r="O437" s="32"/>
      <c r="P437" s="8"/>
      <c r="Q437" s="8"/>
      <c r="R437" s="8"/>
      <c r="S437" s="8"/>
      <c r="T437" s="8"/>
      <c r="U437" s="8"/>
      <c r="V437" s="8">
        <f t="shared" si="129"/>
        <v>0</v>
      </c>
      <c r="W437" s="9">
        <f t="shared" si="124"/>
        <v>0</v>
      </c>
      <c r="Y437" s="10" t="e">
        <f>H437-#REF!-#REF!</f>
        <v>#REF!</v>
      </c>
    </row>
    <row r="438" spans="6:25" ht="60" customHeight="1" x14ac:dyDescent="0.2">
      <c r="F438" s="108">
        <f t="shared" si="130"/>
        <v>80110</v>
      </c>
      <c r="G438" s="58" t="s">
        <v>261</v>
      </c>
      <c r="H438" s="57">
        <v>3000000</v>
      </c>
      <c r="I438" s="57">
        <f>H438</f>
        <v>3000000</v>
      </c>
      <c r="J438" s="57"/>
      <c r="K438" s="57"/>
      <c r="L438" s="57"/>
      <c r="M438" s="109"/>
      <c r="N438" s="101">
        <f t="shared" si="128"/>
        <v>0</v>
      </c>
      <c r="O438" s="32"/>
      <c r="P438" s="8"/>
      <c r="Q438" s="8"/>
      <c r="R438" s="8"/>
      <c r="S438" s="8"/>
      <c r="T438" s="8"/>
      <c r="U438" s="8"/>
      <c r="V438" s="8">
        <f t="shared" si="129"/>
        <v>0</v>
      </c>
      <c r="W438" s="9">
        <f t="shared" si="124"/>
        <v>0</v>
      </c>
      <c r="Y438" s="10" t="e">
        <f>H438-#REF!-#REF!</f>
        <v>#REF!</v>
      </c>
    </row>
    <row r="439" spans="6:25" ht="60" customHeight="1" x14ac:dyDescent="0.2">
      <c r="F439" s="108">
        <f t="shared" si="130"/>
        <v>80111</v>
      </c>
      <c r="G439" s="58" t="s">
        <v>156</v>
      </c>
      <c r="H439" s="57">
        <v>12300000</v>
      </c>
      <c r="I439" s="57">
        <f>H439</f>
        <v>12300000</v>
      </c>
      <c r="J439" s="57"/>
      <c r="K439" s="57"/>
      <c r="L439" s="57"/>
      <c r="M439" s="109"/>
      <c r="N439" s="101">
        <f t="shared" si="128"/>
        <v>0</v>
      </c>
      <c r="O439" s="32"/>
      <c r="P439" s="8"/>
      <c r="Q439" s="8"/>
      <c r="R439" s="8"/>
      <c r="S439" s="8"/>
      <c r="T439" s="8"/>
      <c r="U439" s="8"/>
      <c r="V439" s="8">
        <f t="shared" si="129"/>
        <v>0</v>
      </c>
      <c r="W439" s="9">
        <f t="shared" si="124"/>
        <v>0</v>
      </c>
      <c r="Y439" s="10" t="e">
        <f>H439-#REF!-#REF!</f>
        <v>#REF!</v>
      </c>
    </row>
    <row r="440" spans="6:25" ht="60" customHeight="1" x14ac:dyDescent="0.2">
      <c r="F440" s="108">
        <f t="shared" si="130"/>
        <v>80112</v>
      </c>
      <c r="G440" s="58" t="s">
        <v>283</v>
      </c>
      <c r="H440" s="57">
        <v>200000000</v>
      </c>
      <c r="I440" s="57">
        <f>H440</f>
        <v>200000000</v>
      </c>
      <c r="J440" s="57"/>
      <c r="K440" s="57"/>
      <c r="L440" s="57"/>
      <c r="M440" s="109"/>
      <c r="N440" s="101">
        <f t="shared" si="128"/>
        <v>0</v>
      </c>
      <c r="O440" s="32"/>
      <c r="P440" s="8"/>
      <c r="Q440" s="8"/>
      <c r="R440" s="8"/>
      <c r="S440" s="8"/>
      <c r="T440" s="8"/>
      <c r="U440" s="8"/>
      <c r="V440" s="8">
        <f t="shared" si="129"/>
        <v>0</v>
      </c>
      <c r="W440" s="9">
        <f t="shared" si="124"/>
        <v>0</v>
      </c>
      <c r="Y440" s="10" t="e">
        <f>H440-#REF!-#REF!</f>
        <v>#REF!</v>
      </c>
    </row>
    <row r="441" spans="6:25" ht="60" customHeight="1" x14ac:dyDescent="0.2">
      <c r="F441" s="108">
        <f t="shared" si="130"/>
        <v>80113</v>
      </c>
      <c r="G441" s="58" t="s">
        <v>471</v>
      </c>
      <c r="H441" s="57">
        <v>2000000</v>
      </c>
      <c r="I441" s="57">
        <f>H441*0.85</f>
        <v>1700000</v>
      </c>
      <c r="J441" s="57">
        <f>H441-I441</f>
        <v>300000</v>
      </c>
      <c r="K441" s="57"/>
      <c r="L441" s="57"/>
      <c r="M441" s="109"/>
      <c r="N441" s="101">
        <f t="shared" si="128"/>
        <v>300000</v>
      </c>
      <c r="O441" s="32"/>
      <c r="P441" s="8"/>
      <c r="Q441" s="8"/>
      <c r="R441" s="8"/>
      <c r="S441" s="8"/>
      <c r="T441" s="8"/>
      <c r="U441" s="8"/>
      <c r="V441" s="8">
        <f t="shared" si="129"/>
        <v>0</v>
      </c>
      <c r="W441" s="9">
        <f t="shared" si="124"/>
        <v>0</v>
      </c>
      <c r="Y441" s="10" t="e">
        <f>H441-#REF!-#REF!</f>
        <v>#REF!</v>
      </c>
    </row>
    <row r="442" spans="6:25" ht="60" customHeight="1" x14ac:dyDescent="0.2">
      <c r="F442" s="108">
        <f t="shared" si="130"/>
        <v>80114</v>
      </c>
      <c r="G442" s="58" t="s">
        <v>262</v>
      </c>
      <c r="H442" s="57">
        <v>3000000</v>
      </c>
      <c r="I442" s="57">
        <f>H442*0.85</f>
        <v>2550000</v>
      </c>
      <c r="J442" s="57">
        <f>H442-I442</f>
        <v>450000</v>
      </c>
      <c r="K442" s="57"/>
      <c r="L442" s="57"/>
      <c r="M442" s="109"/>
      <c r="N442" s="101">
        <f t="shared" si="128"/>
        <v>450000</v>
      </c>
      <c r="O442" s="32"/>
      <c r="P442" s="8"/>
      <c r="Q442" s="8"/>
      <c r="R442" s="8"/>
      <c r="S442" s="8"/>
      <c r="T442" s="8"/>
      <c r="U442" s="8"/>
      <c r="V442" s="8">
        <f t="shared" si="129"/>
        <v>0</v>
      </c>
      <c r="W442" s="9">
        <f t="shared" si="124"/>
        <v>0</v>
      </c>
      <c r="Y442" s="10" t="e">
        <f>H442-#REF!-#REF!</f>
        <v>#REF!</v>
      </c>
    </row>
    <row r="443" spans="6:25" ht="60" customHeight="1" x14ac:dyDescent="0.2">
      <c r="F443" s="108">
        <f t="shared" si="130"/>
        <v>80115</v>
      </c>
      <c r="G443" s="58" t="s">
        <v>282</v>
      </c>
      <c r="H443" s="57">
        <v>3000000</v>
      </c>
      <c r="I443" s="57">
        <f>H443*0.85</f>
        <v>2550000</v>
      </c>
      <c r="J443" s="57">
        <f>H443-I443</f>
        <v>450000</v>
      </c>
      <c r="K443" s="57"/>
      <c r="L443" s="57"/>
      <c r="M443" s="109"/>
      <c r="N443" s="101">
        <f t="shared" si="128"/>
        <v>450000</v>
      </c>
      <c r="O443" s="32"/>
      <c r="P443" s="8"/>
      <c r="Q443" s="8"/>
      <c r="R443" s="8"/>
      <c r="S443" s="8"/>
      <c r="T443" s="8"/>
      <c r="U443" s="8"/>
      <c r="V443" s="8">
        <f t="shared" si="129"/>
        <v>0</v>
      </c>
      <c r="W443" s="9">
        <f t="shared" si="124"/>
        <v>0</v>
      </c>
      <c r="Y443" s="10" t="e">
        <f>H443-#REF!-#REF!</f>
        <v>#REF!</v>
      </c>
    </row>
    <row r="444" spans="6:25" ht="60" customHeight="1" x14ac:dyDescent="0.2">
      <c r="F444" s="108">
        <f t="shared" si="130"/>
        <v>80116</v>
      </c>
      <c r="G444" s="58" t="s">
        <v>317</v>
      </c>
      <c r="H444" s="57">
        <v>6000000</v>
      </c>
      <c r="I444" s="57">
        <f>H444*0.85</f>
        <v>5100000</v>
      </c>
      <c r="J444" s="57">
        <f>H444-I444</f>
        <v>900000</v>
      </c>
      <c r="K444" s="57"/>
      <c r="L444" s="57"/>
      <c r="M444" s="109"/>
      <c r="N444" s="101">
        <f t="shared" si="128"/>
        <v>900000</v>
      </c>
      <c r="O444" s="32"/>
      <c r="P444" s="8"/>
      <c r="Q444" s="8"/>
      <c r="R444" s="8"/>
      <c r="S444" s="8"/>
      <c r="T444" s="8"/>
      <c r="U444" s="8"/>
      <c r="V444" s="8">
        <f t="shared" si="129"/>
        <v>0</v>
      </c>
      <c r="W444" s="9">
        <f>P444-Q444-V444</f>
        <v>0</v>
      </c>
      <c r="Y444" s="10" t="e">
        <f>H444-#REF!-#REF!</f>
        <v>#REF!</v>
      </c>
    </row>
    <row r="445" spans="6:25" ht="60" customHeight="1" x14ac:dyDescent="0.2">
      <c r="F445" s="108">
        <f t="shared" si="130"/>
        <v>80117</v>
      </c>
      <c r="G445" s="58" t="s">
        <v>472</v>
      </c>
      <c r="H445" s="57">
        <v>1000000</v>
      </c>
      <c r="I445" s="57">
        <f>H445</f>
        <v>1000000</v>
      </c>
      <c r="J445" s="57">
        <f>H445-I445</f>
        <v>0</v>
      </c>
      <c r="K445" s="57"/>
      <c r="L445" s="57"/>
      <c r="M445" s="109"/>
      <c r="N445" s="101">
        <f t="shared" si="128"/>
        <v>0</v>
      </c>
      <c r="O445" s="32"/>
      <c r="P445" s="8"/>
      <c r="Q445" s="8"/>
      <c r="R445" s="8"/>
      <c r="S445" s="8"/>
      <c r="T445" s="8"/>
      <c r="U445" s="8"/>
      <c r="V445" s="8"/>
      <c r="W445" s="9"/>
      <c r="Y445" s="10" t="e">
        <f>H445-#REF!-#REF!</f>
        <v>#REF!</v>
      </c>
    </row>
    <row r="446" spans="6:25" ht="60" customHeight="1" x14ac:dyDescent="0.2">
      <c r="F446" s="112"/>
      <c r="G446" s="61" t="s">
        <v>263</v>
      </c>
      <c r="H446" s="62">
        <f t="shared" ref="H446:V446" si="131">SUM(H429:H445)</f>
        <v>345500000</v>
      </c>
      <c r="I446" s="62">
        <f t="shared" si="131"/>
        <v>332270000</v>
      </c>
      <c r="J446" s="62">
        <f t="shared" si="131"/>
        <v>13230000</v>
      </c>
      <c r="K446" s="62">
        <f t="shared" si="131"/>
        <v>0</v>
      </c>
      <c r="L446" s="62">
        <f t="shared" si="131"/>
        <v>0</v>
      </c>
      <c r="M446" s="94">
        <f t="shared" si="131"/>
        <v>0</v>
      </c>
      <c r="N446" s="102">
        <f t="shared" si="131"/>
        <v>13230000</v>
      </c>
      <c r="O446" s="34">
        <f t="shared" si="131"/>
        <v>0</v>
      </c>
      <c r="P446" s="9">
        <f t="shared" si="131"/>
        <v>0</v>
      </c>
      <c r="Q446" s="9">
        <f t="shared" si="131"/>
        <v>0</v>
      </c>
      <c r="R446" s="9">
        <f t="shared" si="131"/>
        <v>0</v>
      </c>
      <c r="S446" s="9">
        <f t="shared" si="131"/>
        <v>0</v>
      </c>
      <c r="T446" s="9">
        <f t="shared" si="131"/>
        <v>0</v>
      </c>
      <c r="U446" s="9">
        <f t="shared" si="131"/>
        <v>0</v>
      </c>
      <c r="V446" s="9">
        <f t="shared" si="131"/>
        <v>0</v>
      </c>
      <c r="W446" s="9">
        <f t="shared" si="124"/>
        <v>0</v>
      </c>
      <c r="Y446" s="10" t="e">
        <f>H446-#REF!-#REF!</f>
        <v>#REF!</v>
      </c>
    </row>
    <row r="447" spans="6:25" ht="60" customHeight="1" x14ac:dyDescent="0.2">
      <c r="F447" s="108">
        <v>80200</v>
      </c>
      <c r="G447" s="56" t="s">
        <v>264</v>
      </c>
      <c r="H447" s="57"/>
      <c r="I447" s="57"/>
      <c r="J447" s="57"/>
      <c r="K447" s="57"/>
      <c r="L447" s="57"/>
      <c r="M447" s="109"/>
      <c r="N447" s="100"/>
      <c r="O447" s="32"/>
      <c r="P447" s="8"/>
      <c r="Q447" s="8"/>
      <c r="R447" s="8"/>
      <c r="S447" s="8"/>
      <c r="T447" s="8"/>
      <c r="U447" s="8"/>
      <c r="V447" s="8"/>
      <c r="W447" s="9">
        <f t="shared" si="124"/>
        <v>0</v>
      </c>
      <c r="Y447" s="10" t="e">
        <f>H447-#REF!-#REF!</f>
        <v>#REF!</v>
      </c>
    </row>
    <row r="448" spans="6:25" ht="60" customHeight="1" x14ac:dyDescent="0.2">
      <c r="F448" s="108">
        <f>F447+1</f>
        <v>80201</v>
      </c>
      <c r="G448" s="58" t="s">
        <v>349</v>
      </c>
      <c r="H448" s="57">
        <v>4500000</v>
      </c>
      <c r="I448" s="57">
        <f>H448</f>
        <v>4500000</v>
      </c>
      <c r="J448" s="57"/>
      <c r="K448" s="57"/>
      <c r="L448" s="57"/>
      <c r="M448" s="109"/>
      <c r="N448" s="101">
        <f t="shared" ref="N448:N454" si="132">SUM(J448:M448)</f>
        <v>0</v>
      </c>
      <c r="O448" s="32"/>
      <c r="P448" s="8"/>
      <c r="Q448" s="8"/>
      <c r="R448" s="8"/>
      <c r="S448" s="8"/>
      <c r="T448" s="8"/>
      <c r="U448" s="8"/>
      <c r="V448" s="8"/>
      <c r="W448" s="9"/>
      <c r="Y448" s="10" t="e">
        <f>H448-#REF!-#REF!</f>
        <v>#REF!</v>
      </c>
    </row>
    <row r="449" spans="6:25" ht="60" customHeight="1" x14ac:dyDescent="0.2">
      <c r="F449" s="108">
        <f t="shared" ref="F449:F454" si="133">F448+1</f>
        <v>80202</v>
      </c>
      <c r="G449" s="58" t="s">
        <v>350</v>
      </c>
      <c r="H449" s="57">
        <v>16000000</v>
      </c>
      <c r="I449" s="57">
        <f>H449</f>
        <v>16000000</v>
      </c>
      <c r="J449" s="57"/>
      <c r="K449" s="57"/>
      <c r="L449" s="57"/>
      <c r="M449" s="109"/>
      <c r="N449" s="101">
        <f t="shared" si="132"/>
        <v>0</v>
      </c>
      <c r="O449" s="32"/>
      <c r="P449" s="8"/>
      <c r="Q449" s="8"/>
      <c r="R449" s="8"/>
      <c r="S449" s="8"/>
      <c r="T449" s="8"/>
      <c r="U449" s="8"/>
      <c r="V449" s="8"/>
      <c r="W449" s="9"/>
      <c r="Y449" s="10" t="e">
        <f>H449-#REF!-#REF!</f>
        <v>#REF!</v>
      </c>
    </row>
    <row r="450" spans="6:25" ht="60" customHeight="1" x14ac:dyDescent="0.2">
      <c r="F450" s="108">
        <f t="shared" si="133"/>
        <v>80203</v>
      </c>
      <c r="G450" s="58" t="s">
        <v>372</v>
      </c>
      <c r="H450" s="57">
        <v>1800000</v>
      </c>
      <c r="I450" s="57">
        <v>1000000</v>
      </c>
      <c r="J450" s="57"/>
      <c r="K450" s="57"/>
      <c r="L450" s="57"/>
      <c r="M450" s="109">
        <f>H450-I450</f>
        <v>800000</v>
      </c>
      <c r="N450" s="101">
        <f t="shared" si="132"/>
        <v>800000</v>
      </c>
      <c r="O450" s="32"/>
      <c r="P450" s="8"/>
      <c r="Q450" s="8"/>
      <c r="R450" s="8"/>
      <c r="S450" s="8"/>
      <c r="T450" s="8"/>
      <c r="U450" s="8"/>
      <c r="V450" s="8"/>
      <c r="W450" s="9"/>
      <c r="Y450" s="10" t="e">
        <f>H450-#REF!-#REF!</f>
        <v>#REF!</v>
      </c>
    </row>
    <row r="451" spans="6:25" ht="60" customHeight="1" x14ac:dyDescent="0.2">
      <c r="F451" s="108">
        <f t="shared" si="133"/>
        <v>80204</v>
      </c>
      <c r="G451" s="58" t="s">
        <v>373</v>
      </c>
      <c r="H451" s="57">
        <v>1500000</v>
      </c>
      <c r="I451" s="57">
        <f>H451</f>
        <v>1500000</v>
      </c>
      <c r="J451" s="57"/>
      <c r="K451" s="57"/>
      <c r="L451" s="57"/>
      <c r="M451" s="109"/>
      <c r="N451" s="101">
        <f t="shared" si="132"/>
        <v>0</v>
      </c>
      <c r="O451" s="32"/>
      <c r="P451" s="8"/>
      <c r="Q451" s="8"/>
      <c r="R451" s="8"/>
      <c r="S451" s="8"/>
      <c r="T451" s="8"/>
      <c r="U451" s="8"/>
      <c r="V451" s="8"/>
      <c r="W451" s="9"/>
      <c r="Y451" s="10" t="e">
        <f>H451-#REF!-#REF!</f>
        <v>#REF!</v>
      </c>
    </row>
    <row r="452" spans="6:25" ht="60" customHeight="1" x14ac:dyDescent="0.2">
      <c r="F452" s="108">
        <f t="shared" si="133"/>
        <v>80205</v>
      </c>
      <c r="G452" s="58" t="s">
        <v>432</v>
      </c>
      <c r="H452" s="57">
        <v>5000000</v>
      </c>
      <c r="I452" s="57">
        <f>H452</f>
        <v>5000000</v>
      </c>
      <c r="J452" s="57"/>
      <c r="K452" s="57"/>
      <c r="L452" s="57"/>
      <c r="M452" s="109"/>
      <c r="N452" s="101">
        <f t="shared" si="132"/>
        <v>0</v>
      </c>
      <c r="O452" s="32"/>
      <c r="P452" s="8"/>
      <c r="Q452" s="8"/>
      <c r="R452" s="8"/>
      <c r="S452" s="8"/>
      <c r="T452" s="8"/>
      <c r="U452" s="8"/>
      <c r="V452" s="8"/>
      <c r="W452" s="9"/>
      <c r="Y452" s="10" t="e">
        <f>H452-#REF!-#REF!</f>
        <v>#REF!</v>
      </c>
    </row>
    <row r="453" spans="6:25" ht="60" customHeight="1" x14ac:dyDescent="0.2">
      <c r="F453" s="108">
        <f t="shared" si="133"/>
        <v>80206</v>
      </c>
      <c r="G453" s="58" t="s">
        <v>433</v>
      </c>
      <c r="H453" s="57">
        <v>1500000</v>
      </c>
      <c r="I453" s="57">
        <f>H453</f>
        <v>1500000</v>
      </c>
      <c r="J453" s="57"/>
      <c r="K453" s="57"/>
      <c r="L453" s="57"/>
      <c r="M453" s="109"/>
      <c r="N453" s="101">
        <f t="shared" si="132"/>
        <v>0</v>
      </c>
      <c r="O453" s="32"/>
      <c r="P453" s="8"/>
      <c r="Q453" s="8"/>
      <c r="R453" s="8"/>
      <c r="S453" s="8"/>
      <c r="T453" s="8"/>
      <c r="U453" s="8"/>
      <c r="V453" s="8"/>
      <c r="W453" s="9"/>
      <c r="Y453" s="10" t="e">
        <f>H453-#REF!-#REF!</f>
        <v>#REF!</v>
      </c>
    </row>
    <row r="454" spans="6:25" ht="60" customHeight="1" x14ac:dyDescent="0.2">
      <c r="F454" s="108">
        <f t="shared" si="133"/>
        <v>80207</v>
      </c>
      <c r="G454" s="58" t="s">
        <v>374</v>
      </c>
      <c r="H454" s="57">
        <v>1500000</v>
      </c>
      <c r="I454" s="57">
        <f>H454</f>
        <v>1500000</v>
      </c>
      <c r="J454" s="57"/>
      <c r="K454" s="57"/>
      <c r="L454" s="57"/>
      <c r="M454" s="109"/>
      <c r="N454" s="101">
        <f t="shared" si="132"/>
        <v>0</v>
      </c>
      <c r="O454" s="32"/>
      <c r="P454" s="8"/>
      <c r="Q454" s="8"/>
      <c r="R454" s="8"/>
      <c r="S454" s="8"/>
      <c r="T454" s="8"/>
      <c r="U454" s="8"/>
      <c r="V454" s="8"/>
      <c r="W454" s="9"/>
      <c r="Y454" s="10" t="e">
        <f>H454-#REF!-#REF!</f>
        <v>#REF!</v>
      </c>
    </row>
    <row r="455" spans="6:25" ht="60" customHeight="1" x14ac:dyDescent="0.2">
      <c r="F455" s="112"/>
      <c r="G455" s="61" t="s">
        <v>265</v>
      </c>
      <c r="H455" s="62">
        <f t="shared" ref="H455:M455" si="134">SUM(H448:H454)</f>
        <v>31800000</v>
      </c>
      <c r="I455" s="62">
        <f t="shared" si="134"/>
        <v>31000000</v>
      </c>
      <c r="J455" s="62">
        <f t="shared" si="134"/>
        <v>0</v>
      </c>
      <c r="K455" s="62">
        <f t="shared" si="134"/>
        <v>0</v>
      </c>
      <c r="L455" s="62">
        <f t="shared" si="134"/>
        <v>0</v>
      </c>
      <c r="M455" s="94">
        <f t="shared" si="134"/>
        <v>800000</v>
      </c>
      <c r="N455" s="102">
        <f>SUM(J455:M455)</f>
        <v>800000</v>
      </c>
      <c r="O455" s="34">
        <f t="shared" ref="O455:V455" si="135">SUM(O448:O454)</f>
        <v>0</v>
      </c>
      <c r="P455" s="9">
        <f t="shared" si="135"/>
        <v>0</v>
      </c>
      <c r="Q455" s="9">
        <f t="shared" si="135"/>
        <v>0</v>
      </c>
      <c r="R455" s="9">
        <f t="shared" si="135"/>
        <v>0</v>
      </c>
      <c r="S455" s="9">
        <f t="shared" si="135"/>
        <v>0</v>
      </c>
      <c r="T455" s="9">
        <f t="shared" si="135"/>
        <v>0</v>
      </c>
      <c r="U455" s="9">
        <f t="shared" si="135"/>
        <v>0</v>
      </c>
      <c r="V455" s="9">
        <f t="shared" si="135"/>
        <v>0</v>
      </c>
      <c r="W455" s="9">
        <f>P455-Q455-V455</f>
        <v>0</v>
      </c>
      <c r="Y455" s="10" t="e">
        <f>H455-#REF!-#REF!</f>
        <v>#REF!</v>
      </c>
    </row>
    <row r="456" spans="6:25" ht="60" customHeight="1" x14ac:dyDescent="0.2">
      <c r="F456" s="108">
        <v>80300</v>
      </c>
      <c r="G456" s="56" t="s">
        <v>266</v>
      </c>
      <c r="H456" s="57"/>
      <c r="I456" s="57"/>
      <c r="J456" s="57"/>
      <c r="K456" s="57"/>
      <c r="L456" s="57"/>
      <c r="M456" s="109"/>
      <c r="N456" s="101"/>
      <c r="O456" s="32"/>
      <c r="P456" s="8"/>
      <c r="Q456" s="8"/>
      <c r="R456" s="8"/>
      <c r="S456" s="8"/>
      <c r="T456" s="8"/>
      <c r="U456" s="8"/>
      <c r="V456" s="8"/>
      <c r="W456" s="9">
        <f>P456-Q456-V456</f>
        <v>0</v>
      </c>
      <c r="Y456" s="10" t="e">
        <f>H456-#REF!-#REF!</f>
        <v>#REF!</v>
      </c>
    </row>
    <row r="457" spans="6:25" ht="60" customHeight="1" x14ac:dyDescent="0.2">
      <c r="F457" s="108">
        <f>F456+1</f>
        <v>80301</v>
      </c>
      <c r="G457" s="58" t="s">
        <v>380</v>
      </c>
      <c r="H457" s="57">
        <v>51000000</v>
      </c>
      <c r="I457" s="57">
        <v>43000000</v>
      </c>
      <c r="J457" s="57"/>
      <c r="K457" s="57"/>
      <c r="L457" s="57"/>
      <c r="M457" s="109">
        <f>H457-I457</f>
        <v>8000000</v>
      </c>
      <c r="N457" s="101">
        <f t="shared" ref="N457:N487" si="136">SUM(J457:M457)</f>
        <v>8000000</v>
      </c>
      <c r="O457" s="32"/>
      <c r="P457" s="8"/>
      <c r="Q457" s="8"/>
      <c r="R457" s="8"/>
      <c r="S457" s="8"/>
      <c r="T457" s="8"/>
      <c r="U457" s="8"/>
      <c r="V457" s="8"/>
      <c r="W457" s="9"/>
      <c r="Y457" s="10" t="e">
        <f>H457-#REF!-#REF!</f>
        <v>#REF!</v>
      </c>
    </row>
    <row r="458" spans="6:25" ht="60" customHeight="1" x14ac:dyDescent="0.2">
      <c r="F458" s="108">
        <f t="shared" ref="F458:F487" si="137">F457+1</f>
        <v>80302</v>
      </c>
      <c r="G458" s="58" t="s">
        <v>395</v>
      </c>
      <c r="H458" s="57">
        <v>16000000</v>
      </c>
      <c r="I458" s="57">
        <v>12000000</v>
      </c>
      <c r="J458" s="57"/>
      <c r="K458" s="57"/>
      <c r="L458" s="57"/>
      <c r="M458" s="109">
        <f>H458-I458</f>
        <v>4000000</v>
      </c>
      <c r="N458" s="101">
        <f t="shared" si="136"/>
        <v>4000000</v>
      </c>
      <c r="O458" s="32"/>
      <c r="P458" s="8"/>
      <c r="Q458" s="8"/>
      <c r="R458" s="8"/>
      <c r="S458" s="8"/>
      <c r="T458" s="8"/>
      <c r="U458" s="8"/>
      <c r="V458" s="8"/>
      <c r="W458" s="9"/>
      <c r="Y458" s="10" t="e">
        <f>H458-#REF!-#REF!</f>
        <v>#REF!</v>
      </c>
    </row>
    <row r="459" spans="6:25" ht="60" customHeight="1" x14ac:dyDescent="0.2">
      <c r="F459" s="108">
        <f t="shared" si="137"/>
        <v>80303</v>
      </c>
      <c r="G459" s="58" t="s">
        <v>310</v>
      </c>
      <c r="H459" s="57">
        <v>5000000</v>
      </c>
      <c r="I459" s="57">
        <f>H459</f>
        <v>5000000</v>
      </c>
      <c r="J459" s="57"/>
      <c r="K459" s="57"/>
      <c r="L459" s="57"/>
      <c r="M459" s="109"/>
      <c r="N459" s="101">
        <f t="shared" si="136"/>
        <v>0</v>
      </c>
      <c r="O459" s="32"/>
      <c r="P459" s="8"/>
      <c r="Q459" s="8"/>
      <c r="R459" s="8"/>
      <c r="S459" s="8"/>
      <c r="T459" s="8"/>
      <c r="U459" s="8"/>
      <c r="V459" s="8"/>
      <c r="W459" s="9"/>
      <c r="Y459" s="10" t="e">
        <f>H459-#REF!-#REF!</f>
        <v>#REF!</v>
      </c>
    </row>
    <row r="460" spans="6:25" ht="60" customHeight="1" x14ac:dyDescent="0.2">
      <c r="F460" s="108">
        <f t="shared" si="137"/>
        <v>80304</v>
      </c>
      <c r="G460" s="58" t="s">
        <v>375</v>
      </c>
      <c r="H460" s="57">
        <v>8500000</v>
      </c>
      <c r="I460" s="57">
        <f>H460</f>
        <v>8500000</v>
      </c>
      <c r="J460" s="57"/>
      <c r="K460" s="57"/>
      <c r="L460" s="57"/>
      <c r="M460" s="109"/>
      <c r="N460" s="101">
        <f t="shared" si="136"/>
        <v>0</v>
      </c>
      <c r="O460" s="32"/>
      <c r="P460" s="8"/>
      <c r="Q460" s="8"/>
      <c r="R460" s="8"/>
      <c r="S460" s="8"/>
      <c r="T460" s="8"/>
      <c r="U460" s="8"/>
      <c r="V460" s="8"/>
      <c r="W460" s="9"/>
      <c r="Y460" s="10" t="e">
        <f>H460-#REF!-#REF!</f>
        <v>#REF!</v>
      </c>
    </row>
    <row r="461" spans="6:25" ht="60" customHeight="1" x14ac:dyDescent="0.2">
      <c r="F461" s="108">
        <f t="shared" si="137"/>
        <v>80305</v>
      </c>
      <c r="G461" s="58" t="s">
        <v>444</v>
      </c>
      <c r="H461" s="57">
        <v>3000000</v>
      </c>
      <c r="I461" s="57">
        <f>H461/2</f>
        <v>1500000</v>
      </c>
      <c r="J461" s="57"/>
      <c r="K461" s="57"/>
      <c r="L461" s="57"/>
      <c r="M461" s="109">
        <f>H461/2</f>
        <v>1500000</v>
      </c>
      <c r="N461" s="101">
        <f t="shared" si="136"/>
        <v>1500000</v>
      </c>
      <c r="O461" s="32"/>
      <c r="P461" s="8"/>
      <c r="Q461" s="8"/>
      <c r="R461" s="8"/>
      <c r="S461" s="8"/>
      <c r="T461" s="8"/>
      <c r="U461" s="8"/>
      <c r="V461" s="8"/>
      <c r="W461" s="9"/>
      <c r="Y461" s="10" t="e">
        <f>H461-#REF!-#REF!</f>
        <v>#REF!</v>
      </c>
    </row>
    <row r="462" spans="6:25" ht="60" customHeight="1" x14ac:dyDescent="0.2">
      <c r="F462" s="108">
        <f t="shared" si="137"/>
        <v>80306</v>
      </c>
      <c r="G462" s="58" t="s">
        <v>445</v>
      </c>
      <c r="H462" s="57">
        <v>3760000</v>
      </c>
      <c r="I462" s="57">
        <f>H462</f>
        <v>3760000</v>
      </c>
      <c r="J462" s="57"/>
      <c r="K462" s="57"/>
      <c r="L462" s="57"/>
      <c r="M462" s="109"/>
      <c r="N462" s="101">
        <f t="shared" si="136"/>
        <v>0</v>
      </c>
      <c r="O462" s="32"/>
      <c r="P462" s="8"/>
      <c r="Q462" s="8"/>
      <c r="R462" s="8"/>
      <c r="S462" s="8"/>
      <c r="T462" s="8"/>
      <c r="U462" s="8"/>
      <c r="V462" s="8"/>
      <c r="W462" s="9"/>
      <c r="Y462" s="10" t="e">
        <f>H462-#REF!-#REF!</f>
        <v>#REF!</v>
      </c>
    </row>
    <row r="463" spans="6:25" ht="60" customHeight="1" x14ac:dyDescent="0.2">
      <c r="F463" s="108">
        <f t="shared" si="137"/>
        <v>80307</v>
      </c>
      <c r="G463" s="58" t="s">
        <v>446</v>
      </c>
      <c r="H463" s="57">
        <v>5640000</v>
      </c>
      <c r="I463" s="57">
        <f>H463</f>
        <v>5640000</v>
      </c>
      <c r="J463" s="57"/>
      <c r="K463" s="57"/>
      <c r="L463" s="57"/>
      <c r="M463" s="109"/>
      <c r="N463" s="101">
        <f t="shared" si="136"/>
        <v>0</v>
      </c>
      <c r="O463" s="32"/>
      <c r="P463" s="8"/>
      <c r="Q463" s="8"/>
      <c r="R463" s="8"/>
      <c r="S463" s="8"/>
      <c r="T463" s="8"/>
      <c r="U463" s="8"/>
      <c r="V463" s="8"/>
      <c r="W463" s="9"/>
      <c r="Y463" s="10" t="e">
        <f>H463-#REF!-#REF!</f>
        <v>#REF!</v>
      </c>
    </row>
    <row r="464" spans="6:25" ht="60" customHeight="1" x14ac:dyDescent="0.2">
      <c r="F464" s="108">
        <f t="shared" si="137"/>
        <v>80308</v>
      </c>
      <c r="G464" s="58" t="s">
        <v>378</v>
      </c>
      <c r="H464" s="57">
        <v>13000000</v>
      </c>
      <c r="I464" s="57">
        <f>H464</f>
        <v>13000000</v>
      </c>
      <c r="J464" s="57"/>
      <c r="K464" s="57"/>
      <c r="L464" s="57"/>
      <c r="M464" s="109"/>
      <c r="N464" s="101">
        <f t="shared" si="136"/>
        <v>0</v>
      </c>
      <c r="O464" s="32"/>
      <c r="P464" s="8"/>
      <c r="Q464" s="8"/>
      <c r="R464" s="8"/>
      <c r="S464" s="8"/>
      <c r="T464" s="8"/>
      <c r="U464" s="8"/>
      <c r="V464" s="8"/>
      <c r="W464" s="9"/>
      <c r="Y464" s="10" t="e">
        <f>H464-#REF!-#REF!</f>
        <v>#REF!</v>
      </c>
    </row>
    <row r="465" spans="6:25" ht="60" customHeight="1" x14ac:dyDescent="0.2">
      <c r="F465" s="108">
        <f t="shared" si="137"/>
        <v>80309</v>
      </c>
      <c r="G465" s="58" t="s">
        <v>447</v>
      </c>
      <c r="H465" s="57">
        <v>3760000</v>
      </c>
      <c r="I465" s="57">
        <f>H465</f>
        <v>3760000</v>
      </c>
      <c r="J465" s="57"/>
      <c r="K465" s="57"/>
      <c r="L465" s="57"/>
      <c r="M465" s="109"/>
      <c r="N465" s="101">
        <f t="shared" si="136"/>
        <v>0</v>
      </c>
      <c r="O465" s="32"/>
      <c r="P465" s="8"/>
      <c r="Q465" s="8"/>
      <c r="R465" s="8"/>
      <c r="S465" s="8"/>
      <c r="T465" s="8"/>
      <c r="U465" s="8"/>
      <c r="V465" s="8"/>
      <c r="W465" s="9"/>
      <c r="Y465" s="10" t="e">
        <f>H465-#REF!-#REF!</f>
        <v>#REF!</v>
      </c>
    </row>
    <row r="466" spans="6:25" ht="60" customHeight="1" x14ac:dyDescent="0.2">
      <c r="F466" s="108">
        <f t="shared" si="137"/>
        <v>80310</v>
      </c>
      <c r="G466" s="58" t="s">
        <v>448</v>
      </c>
      <c r="H466" s="57">
        <v>70000000</v>
      </c>
      <c r="I466" s="57">
        <v>45000000</v>
      </c>
      <c r="J466" s="57"/>
      <c r="K466" s="57"/>
      <c r="L466" s="57"/>
      <c r="M466" s="109">
        <f t="shared" ref="M466:M472" si="138">H466-I466</f>
        <v>25000000</v>
      </c>
      <c r="N466" s="101">
        <f t="shared" si="136"/>
        <v>25000000</v>
      </c>
      <c r="O466" s="32"/>
      <c r="P466" s="8"/>
      <c r="Q466" s="8"/>
      <c r="R466" s="8"/>
      <c r="S466" s="8"/>
      <c r="T466" s="8"/>
      <c r="U466" s="8"/>
      <c r="V466" s="8"/>
      <c r="W466" s="9"/>
      <c r="Y466" s="10" t="e">
        <f>H466-#REF!-#REF!</f>
        <v>#REF!</v>
      </c>
    </row>
    <row r="467" spans="6:25" ht="60" customHeight="1" x14ac:dyDescent="0.2">
      <c r="F467" s="108">
        <f t="shared" si="137"/>
        <v>80311</v>
      </c>
      <c r="G467" s="58" t="s">
        <v>449</v>
      </c>
      <c r="H467" s="57">
        <v>3000000</v>
      </c>
      <c r="I467" s="57">
        <v>1500000</v>
      </c>
      <c r="J467" s="57"/>
      <c r="K467" s="57"/>
      <c r="L467" s="57"/>
      <c r="M467" s="109">
        <f t="shared" si="138"/>
        <v>1500000</v>
      </c>
      <c r="N467" s="101">
        <f t="shared" si="136"/>
        <v>1500000</v>
      </c>
      <c r="O467" s="32"/>
      <c r="P467" s="8"/>
      <c r="Q467" s="8"/>
      <c r="R467" s="8"/>
      <c r="S467" s="8"/>
      <c r="T467" s="8"/>
      <c r="U467" s="8"/>
      <c r="V467" s="8"/>
      <c r="W467" s="9"/>
      <c r="Y467" s="10" t="e">
        <f>H467-#REF!-#REF!</f>
        <v>#REF!</v>
      </c>
    </row>
    <row r="468" spans="6:25" ht="60" customHeight="1" x14ac:dyDescent="0.2">
      <c r="F468" s="108">
        <f t="shared" si="137"/>
        <v>80312</v>
      </c>
      <c r="G468" s="58" t="s">
        <v>450</v>
      </c>
      <c r="H468" s="57">
        <v>3000000</v>
      </c>
      <c r="I468" s="57">
        <v>1500000</v>
      </c>
      <c r="J468" s="57"/>
      <c r="K468" s="57"/>
      <c r="L468" s="57"/>
      <c r="M468" s="109">
        <f t="shared" si="138"/>
        <v>1500000</v>
      </c>
      <c r="N468" s="101">
        <f t="shared" si="136"/>
        <v>1500000</v>
      </c>
      <c r="O468" s="32"/>
      <c r="P468" s="8"/>
      <c r="Q468" s="8"/>
      <c r="R468" s="8"/>
      <c r="S468" s="8"/>
      <c r="T468" s="8"/>
      <c r="U468" s="8"/>
      <c r="V468" s="8"/>
      <c r="W468" s="9"/>
      <c r="Y468" s="10" t="e">
        <f>H468-#REF!-#REF!</f>
        <v>#REF!</v>
      </c>
    </row>
    <row r="469" spans="6:25" ht="60" customHeight="1" x14ac:dyDescent="0.2">
      <c r="F469" s="108">
        <f t="shared" si="137"/>
        <v>80313</v>
      </c>
      <c r="G469" s="58" t="s">
        <v>451</v>
      </c>
      <c r="H469" s="57">
        <v>1100000</v>
      </c>
      <c r="I469" s="57">
        <v>750000</v>
      </c>
      <c r="J469" s="57"/>
      <c r="K469" s="57"/>
      <c r="L469" s="57"/>
      <c r="M469" s="109">
        <f t="shared" si="138"/>
        <v>350000</v>
      </c>
      <c r="N469" s="101">
        <f t="shared" si="136"/>
        <v>350000</v>
      </c>
      <c r="O469" s="32"/>
      <c r="P469" s="8"/>
      <c r="Q469" s="8"/>
      <c r="R469" s="8"/>
      <c r="S469" s="8"/>
      <c r="T469" s="8"/>
      <c r="U469" s="8"/>
      <c r="V469" s="8"/>
      <c r="W469" s="9"/>
      <c r="Y469" s="10" t="e">
        <f>H469-#REF!-#REF!</f>
        <v>#REF!</v>
      </c>
    </row>
    <row r="470" spans="6:25" ht="60" customHeight="1" x14ac:dyDescent="0.2">
      <c r="F470" s="108">
        <f t="shared" si="137"/>
        <v>80314</v>
      </c>
      <c r="G470" s="58" t="s">
        <v>452</v>
      </c>
      <c r="H470" s="57">
        <v>4000000</v>
      </c>
      <c r="I470" s="57">
        <v>1500000</v>
      </c>
      <c r="J470" s="57"/>
      <c r="K470" s="57"/>
      <c r="L470" s="57"/>
      <c r="M470" s="109">
        <f t="shared" si="138"/>
        <v>2500000</v>
      </c>
      <c r="N470" s="101">
        <f t="shared" si="136"/>
        <v>2500000</v>
      </c>
      <c r="O470" s="32"/>
      <c r="P470" s="8"/>
      <c r="Q470" s="8"/>
      <c r="R470" s="8"/>
      <c r="S470" s="8"/>
      <c r="T470" s="8"/>
      <c r="U470" s="8"/>
      <c r="V470" s="8"/>
      <c r="W470" s="9"/>
      <c r="Y470" s="10" t="e">
        <f>H470-#REF!-#REF!</f>
        <v>#REF!</v>
      </c>
    </row>
    <row r="471" spans="6:25" ht="60" customHeight="1" x14ac:dyDescent="0.2">
      <c r="F471" s="108">
        <f t="shared" si="137"/>
        <v>80315</v>
      </c>
      <c r="G471" s="58" t="s">
        <v>453</v>
      </c>
      <c r="H471" s="57">
        <v>1100000</v>
      </c>
      <c r="I471" s="57">
        <v>750000</v>
      </c>
      <c r="J471" s="57"/>
      <c r="K471" s="57"/>
      <c r="L471" s="57"/>
      <c r="M471" s="109">
        <f t="shared" si="138"/>
        <v>350000</v>
      </c>
      <c r="N471" s="101">
        <f t="shared" si="136"/>
        <v>350000</v>
      </c>
      <c r="O471" s="32"/>
      <c r="P471" s="8"/>
      <c r="Q471" s="8"/>
      <c r="R471" s="8"/>
      <c r="S471" s="8"/>
      <c r="T471" s="8"/>
      <c r="U471" s="8"/>
      <c r="V471" s="8"/>
      <c r="W471" s="9"/>
      <c r="Y471" s="10" t="e">
        <f>H471-#REF!-#REF!</f>
        <v>#REF!</v>
      </c>
    </row>
    <row r="472" spans="6:25" ht="60" customHeight="1" x14ac:dyDescent="0.2">
      <c r="F472" s="108">
        <f t="shared" si="137"/>
        <v>80316</v>
      </c>
      <c r="G472" s="58" t="s">
        <v>454</v>
      </c>
      <c r="H472" s="57">
        <v>2200000</v>
      </c>
      <c r="I472" s="57">
        <v>1500000</v>
      </c>
      <c r="J472" s="57"/>
      <c r="K472" s="57"/>
      <c r="L472" s="57"/>
      <c r="M472" s="109">
        <f t="shared" si="138"/>
        <v>700000</v>
      </c>
      <c r="N472" s="101">
        <f t="shared" si="136"/>
        <v>700000</v>
      </c>
      <c r="O472" s="32"/>
      <c r="P472" s="8"/>
      <c r="Q472" s="8"/>
      <c r="R472" s="8"/>
      <c r="S472" s="8"/>
      <c r="T472" s="8"/>
      <c r="U472" s="8"/>
      <c r="V472" s="8"/>
      <c r="W472" s="9"/>
      <c r="Y472" s="10" t="e">
        <f>H472-#REF!-#REF!</f>
        <v>#REF!</v>
      </c>
    </row>
    <row r="473" spans="6:25" ht="60" customHeight="1" x14ac:dyDescent="0.2">
      <c r="F473" s="108">
        <f t="shared" si="137"/>
        <v>80317</v>
      </c>
      <c r="G473" s="58" t="s">
        <v>455</v>
      </c>
      <c r="H473" s="57">
        <v>3760000</v>
      </c>
      <c r="I473" s="57">
        <f>H473</f>
        <v>3760000</v>
      </c>
      <c r="J473" s="57"/>
      <c r="K473" s="57"/>
      <c r="L473" s="57"/>
      <c r="M473" s="109"/>
      <c r="N473" s="101">
        <f t="shared" si="136"/>
        <v>0</v>
      </c>
      <c r="O473" s="32"/>
      <c r="P473" s="8"/>
      <c r="Q473" s="8"/>
      <c r="R473" s="8"/>
      <c r="S473" s="8"/>
      <c r="T473" s="8"/>
      <c r="U473" s="8"/>
      <c r="V473" s="8"/>
      <c r="W473" s="9"/>
      <c r="Y473" s="10" t="e">
        <f>H473-#REF!-#REF!</f>
        <v>#REF!</v>
      </c>
    </row>
    <row r="474" spans="6:25" ht="60" customHeight="1" x14ac:dyDescent="0.2">
      <c r="F474" s="108">
        <f t="shared" si="137"/>
        <v>80318</v>
      </c>
      <c r="G474" s="58" t="s">
        <v>468</v>
      </c>
      <c r="H474" s="57">
        <v>3760000</v>
      </c>
      <c r="I474" s="57">
        <f>H474</f>
        <v>3760000</v>
      </c>
      <c r="J474" s="57"/>
      <c r="K474" s="57"/>
      <c r="L474" s="57"/>
      <c r="M474" s="109"/>
      <c r="N474" s="101">
        <f t="shared" si="136"/>
        <v>0</v>
      </c>
      <c r="O474" s="32"/>
      <c r="P474" s="8"/>
      <c r="Q474" s="8"/>
      <c r="R474" s="8"/>
      <c r="S474" s="8"/>
      <c r="T474" s="8"/>
      <c r="U474" s="8"/>
      <c r="V474" s="8"/>
      <c r="W474" s="9"/>
      <c r="Y474" s="10" t="e">
        <f>H474-#REF!-#REF!</f>
        <v>#REF!</v>
      </c>
    </row>
    <row r="475" spans="6:25" ht="60" customHeight="1" x14ac:dyDescent="0.2">
      <c r="F475" s="108">
        <f t="shared" si="137"/>
        <v>80319</v>
      </c>
      <c r="G475" s="58" t="s">
        <v>456</v>
      </c>
      <c r="H475" s="57">
        <v>1100000</v>
      </c>
      <c r="I475" s="57">
        <v>750000</v>
      </c>
      <c r="J475" s="57"/>
      <c r="K475" s="57"/>
      <c r="L475" s="57"/>
      <c r="M475" s="109">
        <f>H475-I475</f>
        <v>350000</v>
      </c>
      <c r="N475" s="101">
        <f t="shared" si="136"/>
        <v>350000</v>
      </c>
      <c r="O475" s="32"/>
      <c r="P475" s="8"/>
      <c r="Q475" s="8"/>
      <c r="R475" s="8"/>
      <c r="S475" s="8"/>
      <c r="T475" s="8"/>
      <c r="U475" s="8"/>
      <c r="V475" s="8"/>
      <c r="W475" s="9"/>
      <c r="Y475" s="10" t="e">
        <f>H475-#REF!-#REF!</f>
        <v>#REF!</v>
      </c>
    </row>
    <row r="476" spans="6:25" ht="60" customHeight="1" x14ac:dyDescent="0.2">
      <c r="F476" s="108">
        <f t="shared" si="137"/>
        <v>80320</v>
      </c>
      <c r="G476" s="58" t="s">
        <v>457</v>
      </c>
      <c r="H476" s="57">
        <v>3760000</v>
      </c>
      <c r="I476" s="57">
        <f>H476</f>
        <v>3760000</v>
      </c>
      <c r="J476" s="57"/>
      <c r="K476" s="57"/>
      <c r="L476" s="57"/>
      <c r="M476" s="109"/>
      <c r="N476" s="101">
        <f t="shared" si="136"/>
        <v>0</v>
      </c>
      <c r="O476" s="32"/>
      <c r="P476" s="8"/>
      <c r="Q476" s="8"/>
      <c r="R476" s="8"/>
      <c r="S476" s="8"/>
      <c r="T476" s="8"/>
      <c r="U476" s="8"/>
      <c r="V476" s="8"/>
      <c r="W476" s="9"/>
      <c r="Y476" s="10" t="e">
        <f>H476-#REF!-#REF!</f>
        <v>#REF!</v>
      </c>
    </row>
    <row r="477" spans="6:25" ht="60" customHeight="1" x14ac:dyDescent="0.2">
      <c r="F477" s="108">
        <f t="shared" si="137"/>
        <v>80321</v>
      </c>
      <c r="G477" s="58" t="s">
        <v>458</v>
      </c>
      <c r="H477" s="57">
        <v>6000000</v>
      </c>
      <c r="I477" s="57">
        <f>H477</f>
        <v>6000000</v>
      </c>
      <c r="J477" s="57"/>
      <c r="K477" s="57"/>
      <c r="L477" s="57"/>
      <c r="M477" s="109"/>
      <c r="N477" s="101">
        <f t="shared" si="136"/>
        <v>0</v>
      </c>
      <c r="O477" s="32"/>
      <c r="P477" s="8"/>
      <c r="Q477" s="8"/>
      <c r="R477" s="8"/>
      <c r="S477" s="8"/>
      <c r="T477" s="8"/>
      <c r="U477" s="8"/>
      <c r="V477" s="8"/>
      <c r="W477" s="9"/>
      <c r="Y477" s="10" t="e">
        <f>H477-#REF!-#REF!</f>
        <v>#REF!</v>
      </c>
    </row>
    <row r="478" spans="6:25" ht="60" customHeight="1" x14ac:dyDescent="0.2">
      <c r="F478" s="108">
        <f t="shared" si="137"/>
        <v>80322</v>
      </c>
      <c r="G478" s="58" t="s">
        <v>459</v>
      </c>
      <c r="H478" s="57">
        <v>3700000</v>
      </c>
      <c r="I478" s="57">
        <v>1500000</v>
      </c>
      <c r="J478" s="57"/>
      <c r="K478" s="57"/>
      <c r="L478" s="57"/>
      <c r="M478" s="109">
        <f>H478-I478</f>
        <v>2200000</v>
      </c>
      <c r="N478" s="101">
        <f t="shared" si="136"/>
        <v>2200000</v>
      </c>
      <c r="O478" s="32"/>
      <c r="P478" s="8"/>
      <c r="Q478" s="8"/>
      <c r="R478" s="8"/>
      <c r="S478" s="8"/>
      <c r="T478" s="8"/>
      <c r="U478" s="8"/>
      <c r="V478" s="8"/>
      <c r="W478" s="9"/>
      <c r="Y478" s="10" t="e">
        <f>H478-#REF!-#REF!</f>
        <v>#REF!</v>
      </c>
    </row>
    <row r="479" spans="6:25" ht="60" customHeight="1" x14ac:dyDescent="0.2">
      <c r="F479" s="108">
        <f t="shared" si="137"/>
        <v>80323</v>
      </c>
      <c r="G479" s="58" t="s">
        <v>460</v>
      </c>
      <c r="H479" s="57">
        <v>2000000</v>
      </c>
      <c r="I479" s="57"/>
      <c r="J479" s="57"/>
      <c r="K479" s="57"/>
      <c r="L479" s="57"/>
      <c r="M479" s="109">
        <f>H479</f>
        <v>2000000</v>
      </c>
      <c r="N479" s="101">
        <f t="shared" si="136"/>
        <v>2000000</v>
      </c>
      <c r="O479" s="32"/>
      <c r="P479" s="8"/>
      <c r="Q479" s="8"/>
      <c r="R479" s="8"/>
      <c r="S479" s="8"/>
      <c r="T479" s="8"/>
      <c r="U479" s="8"/>
      <c r="V479" s="8"/>
      <c r="W479" s="9"/>
      <c r="Y479" s="10" t="e">
        <f>H479-#REF!-#REF!</f>
        <v>#REF!</v>
      </c>
    </row>
    <row r="480" spans="6:25" ht="60" customHeight="1" x14ac:dyDescent="0.2">
      <c r="F480" s="108">
        <f t="shared" si="137"/>
        <v>80324</v>
      </c>
      <c r="G480" s="58" t="s">
        <v>461</v>
      </c>
      <c r="H480" s="57">
        <v>3500000</v>
      </c>
      <c r="I480" s="57">
        <f>H480</f>
        <v>3500000</v>
      </c>
      <c r="J480" s="57"/>
      <c r="K480" s="57"/>
      <c r="L480" s="57"/>
      <c r="M480" s="109"/>
      <c r="N480" s="101">
        <f t="shared" si="136"/>
        <v>0</v>
      </c>
      <c r="O480" s="32"/>
      <c r="P480" s="8"/>
      <c r="Q480" s="8"/>
      <c r="R480" s="8"/>
      <c r="S480" s="8"/>
      <c r="T480" s="8"/>
      <c r="U480" s="8"/>
      <c r="V480" s="8"/>
      <c r="W480" s="9"/>
      <c r="Y480" s="10" t="e">
        <f>H480-#REF!-#REF!</f>
        <v>#REF!</v>
      </c>
    </row>
    <row r="481" spans="6:26" ht="60" customHeight="1" x14ac:dyDescent="0.2">
      <c r="F481" s="108">
        <f t="shared" si="137"/>
        <v>80325</v>
      </c>
      <c r="G481" s="58" t="s">
        <v>462</v>
      </c>
      <c r="H481" s="57">
        <v>1000000</v>
      </c>
      <c r="I481" s="57"/>
      <c r="J481" s="57"/>
      <c r="K481" s="57"/>
      <c r="L481" s="57"/>
      <c r="M481" s="109">
        <f>H481</f>
        <v>1000000</v>
      </c>
      <c r="N481" s="101">
        <f t="shared" si="136"/>
        <v>1000000</v>
      </c>
      <c r="O481" s="32"/>
      <c r="P481" s="8"/>
      <c r="Q481" s="8"/>
      <c r="R481" s="8"/>
      <c r="S481" s="8"/>
      <c r="T481" s="8"/>
      <c r="U481" s="8"/>
      <c r="V481" s="8"/>
      <c r="W481" s="9"/>
      <c r="Y481" s="10" t="e">
        <f>H481-#REF!-#REF!</f>
        <v>#REF!</v>
      </c>
    </row>
    <row r="482" spans="6:26" ht="60" customHeight="1" x14ac:dyDescent="0.2">
      <c r="F482" s="108">
        <f t="shared" si="137"/>
        <v>80326</v>
      </c>
      <c r="G482" s="58" t="s">
        <v>463</v>
      </c>
      <c r="H482" s="57">
        <v>3000000</v>
      </c>
      <c r="I482" s="57"/>
      <c r="J482" s="57"/>
      <c r="K482" s="57"/>
      <c r="L482" s="57"/>
      <c r="M482" s="109">
        <f>H482</f>
        <v>3000000</v>
      </c>
      <c r="N482" s="101">
        <f t="shared" si="136"/>
        <v>3000000</v>
      </c>
      <c r="O482" s="32"/>
      <c r="P482" s="8"/>
      <c r="Q482" s="8"/>
      <c r="R482" s="8"/>
      <c r="S482" s="8"/>
      <c r="T482" s="8"/>
      <c r="U482" s="8"/>
      <c r="V482" s="8"/>
      <c r="W482" s="9"/>
      <c r="Y482" s="10" t="e">
        <f>H482-#REF!-#REF!</f>
        <v>#REF!</v>
      </c>
    </row>
    <row r="483" spans="6:26" ht="60" customHeight="1" x14ac:dyDescent="0.2">
      <c r="F483" s="108">
        <f t="shared" si="137"/>
        <v>80327</v>
      </c>
      <c r="G483" s="58" t="s">
        <v>379</v>
      </c>
      <c r="H483" s="57">
        <v>1500000</v>
      </c>
      <c r="I483" s="57">
        <f>H483</f>
        <v>1500000</v>
      </c>
      <c r="J483" s="57"/>
      <c r="K483" s="57"/>
      <c r="L483" s="57"/>
      <c r="M483" s="109"/>
      <c r="N483" s="101">
        <f t="shared" si="136"/>
        <v>0</v>
      </c>
      <c r="O483" s="32"/>
      <c r="P483" s="8"/>
      <c r="Q483" s="8"/>
      <c r="R483" s="8"/>
      <c r="S483" s="8"/>
      <c r="T483" s="8"/>
      <c r="U483" s="8"/>
      <c r="V483" s="8"/>
      <c r="W483" s="9"/>
      <c r="Y483" s="10" t="e">
        <f>H483-#REF!-#REF!</f>
        <v>#REF!</v>
      </c>
    </row>
    <row r="484" spans="6:26" ht="60" customHeight="1" x14ac:dyDescent="0.2">
      <c r="F484" s="108">
        <f t="shared" si="137"/>
        <v>80328</v>
      </c>
      <c r="G484" s="58" t="s">
        <v>377</v>
      </c>
      <c r="H484" s="57">
        <v>7000000</v>
      </c>
      <c r="I484" s="57">
        <v>1100000</v>
      </c>
      <c r="J484" s="57"/>
      <c r="K484" s="57"/>
      <c r="L484" s="57"/>
      <c r="M484" s="109">
        <f>H484-I484</f>
        <v>5900000</v>
      </c>
      <c r="N484" s="101">
        <f t="shared" si="136"/>
        <v>5900000</v>
      </c>
      <c r="O484" s="32"/>
      <c r="P484" s="8"/>
      <c r="Q484" s="8"/>
      <c r="R484" s="8"/>
      <c r="S484" s="8"/>
      <c r="T484" s="8"/>
      <c r="U484" s="8"/>
      <c r="V484" s="8"/>
      <c r="W484" s="9"/>
      <c r="Y484" s="10" t="e">
        <f>H484-#REF!-#REF!</f>
        <v>#REF!</v>
      </c>
    </row>
    <row r="485" spans="6:26" ht="60" customHeight="1" x14ac:dyDescent="0.2">
      <c r="F485" s="108">
        <f t="shared" si="137"/>
        <v>80329</v>
      </c>
      <c r="G485" s="58" t="s">
        <v>376</v>
      </c>
      <c r="H485" s="57">
        <v>500000</v>
      </c>
      <c r="I485" s="57"/>
      <c r="J485" s="57"/>
      <c r="K485" s="57"/>
      <c r="L485" s="57">
        <f>H485</f>
        <v>500000</v>
      </c>
      <c r="M485" s="109"/>
      <c r="N485" s="101">
        <f t="shared" si="136"/>
        <v>500000</v>
      </c>
      <c r="O485" s="32"/>
      <c r="P485" s="8"/>
      <c r="Q485" s="8"/>
      <c r="R485" s="8"/>
      <c r="S485" s="8"/>
      <c r="T485" s="8"/>
      <c r="U485" s="8"/>
      <c r="V485" s="8"/>
      <c r="W485" s="9"/>
      <c r="Y485" s="10" t="e">
        <f>H485-#REF!-#REF!</f>
        <v>#REF!</v>
      </c>
    </row>
    <row r="486" spans="6:26" ht="60" customHeight="1" x14ac:dyDescent="0.2">
      <c r="F486" s="108">
        <f t="shared" si="137"/>
        <v>80330</v>
      </c>
      <c r="G486" s="58" t="s">
        <v>464</v>
      </c>
      <c r="H486" s="57">
        <v>1000000</v>
      </c>
      <c r="I486" s="57"/>
      <c r="J486" s="57"/>
      <c r="K486" s="57"/>
      <c r="L486" s="57">
        <f>H486</f>
        <v>1000000</v>
      </c>
      <c r="M486" s="109"/>
      <c r="N486" s="101">
        <f t="shared" si="136"/>
        <v>1000000</v>
      </c>
      <c r="O486" s="32"/>
      <c r="P486" s="8"/>
      <c r="Q486" s="8"/>
      <c r="R486" s="8"/>
      <c r="S486" s="8"/>
      <c r="T486" s="8"/>
      <c r="U486" s="8"/>
      <c r="V486" s="8"/>
      <c r="W486" s="9"/>
      <c r="Y486" s="10" t="e">
        <f>H486-#REF!-#REF!</f>
        <v>#REF!</v>
      </c>
    </row>
    <row r="487" spans="6:26" ht="60" customHeight="1" x14ac:dyDescent="0.2">
      <c r="F487" s="108">
        <f t="shared" si="137"/>
        <v>80331</v>
      </c>
      <c r="G487" s="58" t="s">
        <v>465</v>
      </c>
      <c r="H487" s="57">
        <v>2000000</v>
      </c>
      <c r="I487" s="57"/>
      <c r="J487" s="57"/>
      <c r="K487" s="57"/>
      <c r="L487" s="57">
        <f>H487</f>
        <v>2000000</v>
      </c>
      <c r="M487" s="109"/>
      <c r="N487" s="101">
        <f t="shared" si="136"/>
        <v>2000000</v>
      </c>
      <c r="O487" s="32"/>
      <c r="P487" s="8"/>
      <c r="Q487" s="8"/>
      <c r="R487" s="8"/>
      <c r="S487" s="8"/>
      <c r="T487" s="8"/>
      <c r="U487" s="8"/>
      <c r="V487" s="8"/>
      <c r="W487" s="9"/>
      <c r="Y487" s="10" t="e">
        <f>H487-#REF!-#REF!</f>
        <v>#REF!</v>
      </c>
    </row>
    <row r="488" spans="6:26" ht="60" customHeight="1" x14ac:dyDescent="0.2">
      <c r="F488" s="112"/>
      <c r="G488" s="61" t="s">
        <v>267</v>
      </c>
      <c r="H488" s="62">
        <f t="shared" ref="H488:N488" si="139">SUM(H457:H487)</f>
        <v>237640000</v>
      </c>
      <c r="I488" s="62">
        <f t="shared" si="139"/>
        <v>174290000</v>
      </c>
      <c r="J488" s="62">
        <f t="shared" si="139"/>
        <v>0</v>
      </c>
      <c r="K488" s="62">
        <f t="shared" si="139"/>
        <v>0</v>
      </c>
      <c r="L488" s="62">
        <f t="shared" si="139"/>
        <v>3500000</v>
      </c>
      <c r="M488" s="94">
        <f t="shared" si="139"/>
        <v>59850000</v>
      </c>
      <c r="N488" s="102">
        <f t="shared" si="139"/>
        <v>63350000</v>
      </c>
      <c r="O488" s="34" t="e">
        <f>SUM(#REF!)</f>
        <v>#REF!</v>
      </c>
      <c r="P488" s="9" t="e">
        <f>SUM(#REF!)</f>
        <v>#REF!</v>
      </c>
      <c r="Q488" s="9" t="e">
        <f>SUM(#REF!)</f>
        <v>#REF!</v>
      </c>
      <c r="R488" s="9" t="e">
        <f>SUM(#REF!)</f>
        <v>#REF!</v>
      </c>
      <c r="S488" s="9" t="e">
        <f>SUM(#REF!)</f>
        <v>#REF!</v>
      </c>
      <c r="T488" s="9" t="e">
        <f>SUM(#REF!)</f>
        <v>#REF!</v>
      </c>
      <c r="U488" s="9" t="e">
        <f>SUM(#REF!)</f>
        <v>#REF!</v>
      </c>
      <c r="V488" s="9" t="e">
        <f>SUM(#REF!)</f>
        <v>#REF!</v>
      </c>
      <c r="W488" s="9" t="e">
        <f>P488-Q488-V488</f>
        <v>#REF!</v>
      </c>
      <c r="Y488" s="10" t="e">
        <f>H488-#REF!-#REF!</f>
        <v>#REF!</v>
      </c>
    </row>
    <row r="489" spans="6:26" ht="60" customHeight="1" x14ac:dyDescent="0.2">
      <c r="F489" s="93"/>
      <c r="G489" s="61" t="s">
        <v>485</v>
      </c>
      <c r="H489" s="62">
        <f t="shared" ref="H489:N489" si="140">H488+H455+H446</f>
        <v>614940000</v>
      </c>
      <c r="I489" s="62">
        <f t="shared" si="140"/>
        <v>537560000</v>
      </c>
      <c r="J489" s="62">
        <f t="shared" si="140"/>
        <v>13230000</v>
      </c>
      <c r="K489" s="62">
        <f t="shared" si="140"/>
        <v>0</v>
      </c>
      <c r="L489" s="62">
        <f t="shared" si="140"/>
        <v>3500000</v>
      </c>
      <c r="M489" s="94">
        <f t="shared" si="140"/>
        <v>60650000</v>
      </c>
      <c r="N489" s="102">
        <f t="shared" si="140"/>
        <v>77380000</v>
      </c>
      <c r="O489" s="34" t="e">
        <f>#REF!+O488+O455+O446</f>
        <v>#REF!</v>
      </c>
      <c r="P489" s="9" t="e">
        <f>#REF!+P488+P455+P446</f>
        <v>#REF!</v>
      </c>
      <c r="Q489" s="9" t="e">
        <f>#REF!+Q488+Q455+Q446</f>
        <v>#REF!</v>
      </c>
      <c r="R489" s="9" t="e">
        <f>#REF!+R488+R455+R446</f>
        <v>#REF!</v>
      </c>
      <c r="S489" s="9" t="e">
        <f>#REF!+S488+S455+S446</f>
        <v>#REF!</v>
      </c>
      <c r="T489" s="9" t="e">
        <f>#REF!+T488+T455+T446</f>
        <v>#REF!</v>
      </c>
      <c r="U489" s="9" t="e">
        <f>#REF!+U488+U455+U446</f>
        <v>#REF!</v>
      </c>
      <c r="V489" s="9" t="e">
        <f>#REF!+V488+V455+V446</f>
        <v>#REF!</v>
      </c>
      <c r="W489" s="9" t="e">
        <f t="shared" ref="W489:W499" si="141">P489-Q489-V489</f>
        <v>#REF!</v>
      </c>
      <c r="Y489" s="10" t="e">
        <f>H489-#REF!-#REF!</f>
        <v>#REF!</v>
      </c>
    </row>
    <row r="490" spans="6:26" ht="60" customHeight="1" x14ac:dyDescent="0.2">
      <c r="F490" s="108"/>
      <c r="G490" s="56" t="s">
        <v>268</v>
      </c>
      <c r="H490" s="57"/>
      <c r="I490" s="57"/>
      <c r="J490" s="57"/>
      <c r="K490" s="57"/>
      <c r="L490" s="57"/>
      <c r="M490" s="109"/>
      <c r="N490" s="100"/>
      <c r="O490" s="32"/>
      <c r="P490" s="8"/>
      <c r="Q490" s="8"/>
      <c r="R490" s="8"/>
      <c r="S490" s="8"/>
      <c r="T490" s="8"/>
      <c r="U490" s="8"/>
      <c r="V490" s="8"/>
      <c r="W490" s="9">
        <f t="shared" si="141"/>
        <v>0</v>
      </c>
      <c r="Y490" s="10" t="e">
        <f>H490-#REF!-#REF!</f>
        <v>#REF!</v>
      </c>
    </row>
    <row r="491" spans="6:26" ht="60" customHeight="1" x14ac:dyDescent="0.2">
      <c r="F491" s="108">
        <v>90100</v>
      </c>
      <c r="G491" s="56" t="s">
        <v>269</v>
      </c>
      <c r="H491" s="57"/>
      <c r="I491" s="57"/>
      <c r="J491" s="57"/>
      <c r="K491" s="57"/>
      <c r="L491" s="57"/>
      <c r="M491" s="109"/>
      <c r="N491" s="100"/>
      <c r="O491" s="32"/>
      <c r="P491" s="8"/>
      <c r="Q491" s="8"/>
      <c r="R491" s="8"/>
      <c r="S491" s="8"/>
      <c r="T491" s="8"/>
      <c r="U491" s="8"/>
      <c r="V491" s="8"/>
      <c r="W491" s="9">
        <f t="shared" si="141"/>
        <v>0</v>
      </c>
      <c r="Y491" s="10" t="e">
        <f>H491-#REF!-#REF!</f>
        <v>#REF!</v>
      </c>
    </row>
    <row r="492" spans="6:26" ht="60" customHeight="1" x14ac:dyDescent="0.2">
      <c r="F492" s="108">
        <f>F491+1</f>
        <v>90101</v>
      </c>
      <c r="G492" s="58" t="s">
        <v>270</v>
      </c>
      <c r="H492" s="57">
        <f>11670000+500000+180000</f>
        <v>12350000</v>
      </c>
      <c r="I492" s="57"/>
      <c r="J492" s="57"/>
      <c r="K492" s="57"/>
      <c r="L492" s="57">
        <f>H492</f>
        <v>12350000</v>
      </c>
      <c r="M492" s="109"/>
      <c r="N492" s="101">
        <f>SUM(J492:M492)</f>
        <v>12350000</v>
      </c>
      <c r="O492" s="32"/>
      <c r="P492" s="8"/>
      <c r="Q492" s="8"/>
      <c r="R492" s="8"/>
      <c r="S492" s="8"/>
      <c r="T492" s="8"/>
      <c r="U492" s="8"/>
      <c r="V492" s="8">
        <f>U492+T492+S492+R492</f>
        <v>0</v>
      </c>
      <c r="W492" s="9">
        <f t="shared" si="141"/>
        <v>0</v>
      </c>
      <c r="Y492" s="10" t="e">
        <f>H492-#REF!-#REF!</f>
        <v>#REF!</v>
      </c>
    </row>
    <row r="493" spans="6:26" ht="60" customHeight="1" x14ac:dyDescent="0.2">
      <c r="F493" s="108">
        <f>F492+1</f>
        <v>90102</v>
      </c>
      <c r="G493" s="58" t="s">
        <v>271</v>
      </c>
      <c r="H493" s="57">
        <v>500000</v>
      </c>
      <c r="I493" s="57"/>
      <c r="J493" s="57"/>
      <c r="K493" s="57"/>
      <c r="L493" s="57">
        <f>H493</f>
        <v>500000</v>
      </c>
      <c r="M493" s="109"/>
      <c r="N493" s="101">
        <f>SUM(J493:M493)</f>
        <v>500000</v>
      </c>
      <c r="O493" s="32"/>
      <c r="P493" s="8"/>
      <c r="Q493" s="8"/>
      <c r="R493" s="8"/>
      <c r="S493" s="8"/>
      <c r="T493" s="8"/>
      <c r="U493" s="8"/>
      <c r="V493" s="8">
        <f>U493+T493+S493+R493</f>
        <v>0</v>
      </c>
      <c r="W493" s="9">
        <f t="shared" si="141"/>
        <v>0</v>
      </c>
      <c r="Y493" s="10" t="e">
        <f>H493-#REF!-#REF!</f>
        <v>#REF!</v>
      </c>
    </row>
    <row r="494" spans="6:26" ht="60" customHeight="1" x14ac:dyDescent="0.2">
      <c r="F494" s="108">
        <f>F493+1</f>
        <v>90103</v>
      </c>
      <c r="G494" s="58" t="s">
        <v>272</v>
      </c>
      <c r="H494" s="57">
        <v>1000000</v>
      </c>
      <c r="I494" s="57"/>
      <c r="J494" s="57"/>
      <c r="K494" s="57"/>
      <c r="L494" s="57">
        <f>H494</f>
        <v>1000000</v>
      </c>
      <c r="M494" s="109"/>
      <c r="N494" s="101">
        <f>SUM(J494:M494)</f>
        <v>1000000</v>
      </c>
      <c r="O494" s="32"/>
      <c r="P494" s="8"/>
      <c r="Q494" s="8"/>
      <c r="R494" s="8"/>
      <c r="S494" s="8"/>
      <c r="T494" s="8"/>
      <c r="U494" s="8"/>
      <c r="V494" s="8">
        <f>U494+T494+S494+R494</f>
        <v>0</v>
      </c>
      <c r="W494" s="9">
        <f t="shared" si="141"/>
        <v>0</v>
      </c>
      <c r="Y494" s="10" t="e">
        <f>H494-#REF!-#REF!</f>
        <v>#REF!</v>
      </c>
    </row>
    <row r="495" spans="6:26" ht="60" customHeight="1" x14ac:dyDescent="0.2">
      <c r="F495" s="108">
        <f>F494+1</f>
        <v>90104</v>
      </c>
      <c r="G495" s="58" t="s">
        <v>273</v>
      </c>
      <c r="H495" s="57">
        <v>500000</v>
      </c>
      <c r="I495" s="57"/>
      <c r="J495" s="57">
        <f>H495</f>
        <v>500000</v>
      </c>
      <c r="K495" s="57"/>
      <c r="L495" s="57"/>
      <c r="M495" s="109"/>
      <c r="N495" s="101">
        <f>SUM(J495:M495)</f>
        <v>500000</v>
      </c>
      <c r="O495" s="32"/>
      <c r="P495" s="8"/>
      <c r="Q495" s="8"/>
      <c r="R495" s="8"/>
      <c r="S495" s="8"/>
      <c r="T495" s="8"/>
      <c r="U495" s="8"/>
      <c r="V495" s="8">
        <f>U495+T495+S495+R495</f>
        <v>0</v>
      </c>
      <c r="W495" s="9">
        <f t="shared" si="141"/>
        <v>0</v>
      </c>
      <c r="Y495" s="10" t="e">
        <f>H495-#REF!-#REF!</f>
        <v>#REF!</v>
      </c>
      <c r="Z495">
        <v>1500</v>
      </c>
    </row>
    <row r="496" spans="6:26" ht="60" customHeight="1" x14ac:dyDescent="0.2">
      <c r="F496" s="108">
        <f>F495+1</f>
        <v>90105</v>
      </c>
      <c r="G496" s="58" t="s">
        <v>274</v>
      </c>
      <c r="H496" s="57">
        <v>200000</v>
      </c>
      <c r="I496" s="57"/>
      <c r="J496" s="57">
        <f>H496</f>
        <v>200000</v>
      </c>
      <c r="K496" s="57"/>
      <c r="L496" s="57"/>
      <c r="M496" s="109"/>
      <c r="N496" s="101">
        <f>SUM(J496:M496)</f>
        <v>200000</v>
      </c>
      <c r="O496" s="32"/>
      <c r="P496" s="8"/>
      <c r="Q496" s="8"/>
      <c r="R496" s="8"/>
      <c r="S496" s="8"/>
      <c r="T496" s="8"/>
      <c r="U496" s="8"/>
      <c r="V496" s="8">
        <f>U496+T496+S496+R496</f>
        <v>0</v>
      </c>
      <c r="W496" s="9">
        <f t="shared" si="141"/>
        <v>0</v>
      </c>
      <c r="Y496" s="10" t="e">
        <f>H496-#REF!-#REF!</f>
        <v>#REF!</v>
      </c>
      <c r="Z496">
        <v>4500</v>
      </c>
    </row>
    <row r="497" spans="6:26" ht="60" customHeight="1" x14ac:dyDescent="0.2">
      <c r="F497" s="112"/>
      <c r="G497" s="61" t="s">
        <v>275</v>
      </c>
      <c r="H497" s="62">
        <f t="shared" ref="H497:V497" si="142">SUM(H492:H496)</f>
        <v>14550000</v>
      </c>
      <c r="I497" s="62">
        <f t="shared" si="142"/>
        <v>0</v>
      </c>
      <c r="J497" s="62">
        <f t="shared" si="142"/>
        <v>700000</v>
      </c>
      <c r="K497" s="62">
        <f t="shared" si="142"/>
        <v>0</v>
      </c>
      <c r="L497" s="62">
        <f t="shared" si="142"/>
        <v>13850000</v>
      </c>
      <c r="M497" s="94">
        <f t="shared" si="142"/>
        <v>0</v>
      </c>
      <c r="N497" s="102">
        <f t="shared" si="142"/>
        <v>14550000</v>
      </c>
      <c r="O497" s="34">
        <f t="shared" si="142"/>
        <v>0</v>
      </c>
      <c r="P497" s="9">
        <f t="shared" si="142"/>
        <v>0</v>
      </c>
      <c r="Q497" s="9">
        <f t="shared" si="142"/>
        <v>0</v>
      </c>
      <c r="R497" s="9">
        <f t="shared" si="142"/>
        <v>0</v>
      </c>
      <c r="S497" s="9">
        <f t="shared" si="142"/>
        <v>0</v>
      </c>
      <c r="T497" s="9">
        <f t="shared" si="142"/>
        <v>0</v>
      </c>
      <c r="U497" s="9">
        <f t="shared" si="142"/>
        <v>0</v>
      </c>
      <c r="V497" s="9">
        <f t="shared" si="142"/>
        <v>0</v>
      </c>
      <c r="W497" s="9">
        <f t="shared" si="141"/>
        <v>0</v>
      </c>
      <c r="Y497" s="10" t="e">
        <f>H497-#REF!-#REF!</f>
        <v>#REF!</v>
      </c>
      <c r="Z497" t="e">
        <f>+#REF!*0.18</f>
        <v>#REF!</v>
      </c>
    </row>
    <row r="498" spans="6:26" ht="60" customHeight="1" x14ac:dyDescent="0.2">
      <c r="F498" s="93"/>
      <c r="G498" s="61" t="s">
        <v>276</v>
      </c>
      <c r="H498" s="62">
        <f>H497</f>
        <v>14550000</v>
      </c>
      <c r="I498" s="62">
        <f t="shared" ref="I498:N498" si="143">I497</f>
        <v>0</v>
      </c>
      <c r="J498" s="62">
        <f t="shared" si="143"/>
        <v>700000</v>
      </c>
      <c r="K498" s="62">
        <f t="shared" si="143"/>
        <v>0</v>
      </c>
      <c r="L498" s="62">
        <f t="shared" si="143"/>
        <v>13850000</v>
      </c>
      <c r="M498" s="94">
        <f t="shared" si="143"/>
        <v>0</v>
      </c>
      <c r="N498" s="102">
        <f t="shared" si="143"/>
        <v>14550000</v>
      </c>
      <c r="O498" s="34" t="e">
        <f>#REF!+O497</f>
        <v>#REF!</v>
      </c>
      <c r="P498" s="9" t="e">
        <f>#REF!+P497</f>
        <v>#REF!</v>
      </c>
      <c r="Q498" s="9" t="e">
        <f>#REF!+Q497</f>
        <v>#REF!</v>
      </c>
      <c r="R498" s="9" t="e">
        <f>#REF!+R497</f>
        <v>#REF!</v>
      </c>
      <c r="S498" s="9" t="e">
        <f>#REF!+S497</f>
        <v>#REF!</v>
      </c>
      <c r="T498" s="9" t="e">
        <f>#REF!+T497</f>
        <v>#REF!</v>
      </c>
      <c r="U498" s="9" t="e">
        <f>#REF!+U497</f>
        <v>#REF!</v>
      </c>
      <c r="V498" s="9" t="e">
        <f>#REF!+V497</f>
        <v>#REF!</v>
      </c>
      <c r="W498" s="9" t="e">
        <f t="shared" si="141"/>
        <v>#REF!</v>
      </c>
      <c r="Y498" s="10" t="e">
        <f>H498-#REF!-#REF!</f>
        <v>#REF!</v>
      </c>
    </row>
    <row r="499" spans="6:26" ht="60" customHeight="1" thickBot="1" x14ac:dyDescent="0.25">
      <c r="F499" s="95"/>
      <c r="G499" s="96" t="s">
        <v>277</v>
      </c>
      <c r="H499" s="97">
        <f t="shared" ref="H499:V499" si="144">H498+H489+H426+H413+H408+H378+H194+H88+H14</f>
        <v>1254046000</v>
      </c>
      <c r="I499" s="97">
        <f t="shared" si="144"/>
        <v>603547000</v>
      </c>
      <c r="J499" s="97">
        <f t="shared" si="144"/>
        <v>102073500</v>
      </c>
      <c r="K499" s="97">
        <f t="shared" si="144"/>
        <v>194491000</v>
      </c>
      <c r="L499" s="97">
        <f t="shared" si="144"/>
        <v>180840000</v>
      </c>
      <c r="M499" s="98">
        <f t="shared" si="144"/>
        <v>173094500</v>
      </c>
      <c r="N499" s="104">
        <f t="shared" si="144"/>
        <v>648814000</v>
      </c>
      <c r="O499" s="34" t="e">
        <f t="shared" si="144"/>
        <v>#REF!</v>
      </c>
      <c r="P499" s="9" t="e">
        <f t="shared" si="144"/>
        <v>#REF!</v>
      </c>
      <c r="Q499" s="9" t="e">
        <f t="shared" si="144"/>
        <v>#REF!</v>
      </c>
      <c r="R499" s="9" t="e">
        <f t="shared" si="144"/>
        <v>#REF!</v>
      </c>
      <c r="S499" s="9" t="e">
        <f t="shared" si="144"/>
        <v>#REF!</v>
      </c>
      <c r="T499" s="9" t="e">
        <f t="shared" si="144"/>
        <v>#REF!</v>
      </c>
      <c r="U499" s="9" t="e">
        <f t="shared" si="144"/>
        <v>#REF!</v>
      </c>
      <c r="V499" s="9" t="e">
        <f t="shared" si="144"/>
        <v>#REF!</v>
      </c>
      <c r="W499" s="9" t="e">
        <f t="shared" si="141"/>
        <v>#REF!</v>
      </c>
      <c r="Y499" s="10" t="e">
        <f>H499-#REF!-#REF!</f>
        <v>#REF!</v>
      </c>
    </row>
    <row r="500" spans="6:26" ht="26.25" x14ac:dyDescent="0.2">
      <c r="F500" s="14"/>
      <c r="G500" s="15"/>
      <c r="H500" s="27"/>
      <c r="I500" s="16"/>
      <c r="J500" s="16"/>
      <c r="K500" s="16"/>
      <c r="L500" s="16"/>
      <c r="M500" s="16"/>
      <c r="N500" s="16"/>
      <c r="O500" s="16"/>
      <c r="P500" s="27"/>
      <c r="Q500" s="16"/>
      <c r="R500" s="16"/>
      <c r="S500" s="16"/>
      <c r="T500" s="16"/>
      <c r="U500" s="16"/>
      <c r="V500" s="16"/>
    </row>
    <row r="501" spans="6:26" ht="30.75" x14ac:dyDescent="0.2">
      <c r="F501" s="14"/>
      <c r="G501" s="15"/>
      <c r="H501" s="16"/>
      <c r="I501" s="16"/>
      <c r="J501" s="16"/>
      <c r="K501" s="16"/>
      <c r="L501" s="16"/>
      <c r="M501" s="16"/>
      <c r="N501" s="16"/>
      <c r="O501" s="16"/>
      <c r="P501" s="17"/>
      <c r="Q501" s="16"/>
      <c r="R501" s="16"/>
      <c r="S501" s="16"/>
      <c r="T501" s="16"/>
      <c r="U501" s="16"/>
      <c r="V501" s="16"/>
    </row>
    <row r="502" spans="6:26" ht="26.25" x14ac:dyDescent="0.2">
      <c r="F502" s="18"/>
      <c r="G502" s="28"/>
      <c r="H502" s="20"/>
      <c r="I502" s="19"/>
      <c r="J502" s="19"/>
      <c r="K502" s="19"/>
      <c r="L502" s="19"/>
      <c r="M502" s="26"/>
      <c r="N502" s="20"/>
      <c r="O502" s="20"/>
      <c r="P502" s="19"/>
      <c r="Q502" s="19"/>
      <c r="R502" s="19"/>
      <c r="S502" s="19"/>
      <c r="T502" s="19"/>
      <c r="U502" s="19"/>
      <c r="V502" s="19"/>
    </row>
    <row r="503" spans="6:26" ht="26.25" x14ac:dyDescent="0.2">
      <c r="F503" s="18"/>
      <c r="G503" s="28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</row>
    <row r="504" spans="6:26" ht="26.25" x14ac:dyDescent="0.2">
      <c r="F504" s="18"/>
      <c r="G504" s="28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</row>
    <row r="505" spans="6:26" ht="26.25" x14ac:dyDescent="0.2">
      <c r="F505" s="21"/>
      <c r="G505" s="29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6:26" ht="23.25" x14ac:dyDescent="0.35">
      <c r="F506" s="22"/>
      <c r="G506" s="30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6:26" ht="23.25" x14ac:dyDescent="0.35">
      <c r="F507" s="22"/>
      <c r="G507" s="30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6:26" ht="23.25" x14ac:dyDescent="0.35">
      <c r="F508" s="22"/>
      <c r="G508" s="30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6:26" ht="23.25" x14ac:dyDescent="0.35">
      <c r="F509" s="22"/>
      <c r="G509" s="30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6:26" ht="23.25" x14ac:dyDescent="0.35">
      <c r="F510" s="22"/>
      <c r="G510" s="30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6:26" ht="23.25" x14ac:dyDescent="0.35">
      <c r="F511" s="22"/>
      <c r="G511" s="30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6:26" ht="23.25" x14ac:dyDescent="0.35">
      <c r="F512" s="22"/>
      <c r="G512" s="30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6:22" ht="23.25" x14ac:dyDescent="0.35">
      <c r="F513" s="22"/>
      <c r="G513" s="30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6:22" ht="23.25" x14ac:dyDescent="0.35">
      <c r="F514" s="22"/>
      <c r="G514" s="30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6:22" ht="23.25" x14ac:dyDescent="0.35">
      <c r="F515" s="22"/>
      <c r="G515" s="30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6:22" ht="23.25" x14ac:dyDescent="0.35">
      <c r="F516" s="22"/>
      <c r="G516" s="30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</row>
    <row r="517" spans="6:22" ht="23.25" x14ac:dyDescent="0.35">
      <c r="F517" s="22"/>
      <c r="G517" s="30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6:22" ht="23.25" x14ac:dyDescent="0.35">
      <c r="F518" s="22"/>
      <c r="G518" s="30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6:22" ht="23.25" x14ac:dyDescent="0.35">
      <c r="F519" s="22"/>
      <c r="G519" s="30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6:22" ht="23.25" x14ac:dyDescent="0.35">
      <c r="F520" s="22"/>
      <c r="G520" s="30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6:22" ht="23.25" x14ac:dyDescent="0.35">
      <c r="F521" s="22"/>
      <c r="G521" s="30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6:22" ht="23.25" x14ac:dyDescent="0.35">
      <c r="F522" s="22"/>
      <c r="G522" s="30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6:22" ht="23.25" x14ac:dyDescent="0.35">
      <c r="F523" s="22"/>
      <c r="G523" s="30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836" spans="3:3" x14ac:dyDescent="0.2">
      <c r="C836">
        <v>0</v>
      </c>
    </row>
  </sheetData>
  <mergeCells count="1">
    <mergeCell ref="Q6:V6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>
    <oddFooter xml:space="preserve">&amp;C&amp;"-,מודגש"&amp;16&amp;P+25
</oddFooter>
  </headerFooter>
  <rowBreaks count="14" manualBreakCount="14">
    <brk id="14" min="5" max="37" man="1"/>
    <brk id="85" min="5" max="36" man="1"/>
    <brk id="88" min="5" max="37" man="1"/>
    <brk id="111" min="5" max="37" man="1"/>
    <brk id="158" min="5" max="37" man="1"/>
    <brk id="325" min="5" max="37" man="1"/>
    <brk id="336" min="5" max="37" man="1"/>
    <brk id="378" min="5" max="37" man="1"/>
    <brk id="401" min="5" max="37" man="1"/>
    <brk id="408" min="5" max="37" man="1"/>
    <brk id="413" min="5" max="37" man="1"/>
    <brk id="423" min="5" max="37" man="1"/>
    <brk id="426" min="5" max="37" man="1"/>
    <brk id="489" min="5" max="37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AY356"/>
  <sheetViews>
    <sheetView rightToLeft="1" topLeftCell="E1" zoomScale="63" zoomScaleNormal="63" workbookViewId="0">
      <pane xSplit="3" ySplit="8" topLeftCell="H9" activePane="bottomRight" state="frozen"/>
      <selection activeCell="E1" sqref="E1"/>
      <selection pane="topRight" activeCell="H1" sqref="H1"/>
      <selection pane="bottomLeft" activeCell="E9" sqref="E9"/>
      <selection pane="bottomRight" activeCell="AG8" sqref="AG8"/>
    </sheetView>
  </sheetViews>
  <sheetFormatPr defaultRowHeight="14.25" x14ac:dyDescent="0.2"/>
  <cols>
    <col min="3" max="3" width="2" bestFit="1" customWidth="1"/>
    <col min="5" max="5" width="4.25" customWidth="1"/>
    <col min="6" max="6" width="18.375" bestFit="1" customWidth="1"/>
    <col min="7" max="7" width="59.625" style="31" customWidth="1"/>
    <col min="8" max="13" width="20.875" style="25" hidden="1" customWidth="1"/>
    <col min="14" max="14" width="22.125" style="25" hidden="1" customWidth="1"/>
    <col min="15" max="15" width="24.625" style="25" hidden="1" customWidth="1"/>
    <col min="16" max="16" width="23.625" style="25" hidden="1" customWidth="1"/>
    <col min="17" max="17" width="23.375" style="25" hidden="1" customWidth="1"/>
    <col min="18" max="18" width="23.625" style="25" hidden="1" customWidth="1"/>
    <col min="19" max="19" width="34.125" style="25" hidden="1" customWidth="1"/>
    <col min="20" max="20" width="22.75" hidden="1" customWidth="1"/>
    <col min="21" max="21" width="19.25" hidden="1" customWidth="1"/>
    <col min="22" max="22" width="24.5" hidden="1" customWidth="1"/>
    <col min="23" max="23" width="23.125" customWidth="1"/>
    <col min="24" max="24" width="25.875" hidden="1" customWidth="1"/>
    <col min="25" max="25" width="20.875" hidden="1" customWidth="1"/>
    <col min="26" max="26" width="22.375" hidden="1" customWidth="1"/>
    <col min="27" max="27" width="22.625" hidden="1" customWidth="1"/>
    <col min="28" max="28" width="22" hidden="1" customWidth="1"/>
    <col min="29" max="29" width="22.875" hidden="1" customWidth="1"/>
    <col min="30" max="30" width="18.75" hidden="1" customWidth="1"/>
    <col min="31" max="31" width="20.375" hidden="1" customWidth="1"/>
    <col min="32" max="32" width="25.875" hidden="1" customWidth="1"/>
    <col min="33" max="33" width="24.5" customWidth="1"/>
    <col min="34" max="37" width="24.75" customWidth="1"/>
    <col min="38" max="38" width="27.875" hidden="1" customWidth="1"/>
    <col min="39" max="39" width="22.875" hidden="1" customWidth="1"/>
    <col min="40" max="40" width="20.25" style="24" hidden="1" customWidth="1"/>
    <col min="41" max="41" width="24.375" hidden="1" customWidth="1"/>
    <col min="42" max="42" width="19" hidden="1" customWidth="1"/>
    <col min="43" max="43" width="21.5" hidden="1" customWidth="1"/>
    <col min="44" max="44" width="5.5" hidden="1" customWidth="1"/>
    <col min="45" max="45" width="18.625" hidden="1" customWidth="1"/>
    <col min="46" max="46" width="5" hidden="1" customWidth="1"/>
    <col min="47" max="47" width="0.25" customWidth="1"/>
    <col min="48" max="48" width="26" customWidth="1"/>
    <col min="49" max="49" width="23.25" hidden="1" customWidth="1"/>
    <col min="50" max="50" width="11.125" hidden="1" customWidth="1"/>
    <col min="51" max="51" width="11.125" bestFit="1" customWidth="1"/>
  </cols>
  <sheetData>
    <row r="5" spans="6:51" ht="15" thickBot="1" x14ac:dyDescent="0.25">
      <c r="N5" s="40"/>
      <c r="O5" s="40"/>
    </row>
    <row r="6" spans="6:51" ht="26.25" hidden="1" x14ac:dyDescent="0.2">
      <c r="F6" s="53" t="s">
        <v>519</v>
      </c>
      <c r="G6" s="49" t="s">
        <v>520</v>
      </c>
      <c r="H6" s="51" t="s">
        <v>3</v>
      </c>
      <c r="I6" s="49" t="s">
        <v>521</v>
      </c>
      <c r="J6" s="51" t="s">
        <v>279</v>
      </c>
      <c r="K6" s="49" t="s">
        <v>522</v>
      </c>
      <c r="L6" s="51" t="s">
        <v>300</v>
      </c>
      <c r="M6" s="49" t="s">
        <v>523</v>
      </c>
      <c r="N6" s="51" t="s">
        <v>323</v>
      </c>
      <c r="O6" s="49" t="s">
        <v>524</v>
      </c>
      <c r="P6" s="51" t="s">
        <v>347</v>
      </c>
      <c r="Q6" s="49" t="s">
        <v>525</v>
      </c>
      <c r="R6" s="51" t="s">
        <v>399</v>
      </c>
      <c r="S6" s="49" t="s">
        <v>526</v>
      </c>
      <c r="T6" s="51" t="s">
        <v>483</v>
      </c>
      <c r="U6" s="53" t="s">
        <v>529</v>
      </c>
      <c r="V6" s="49" t="s">
        <v>530</v>
      </c>
      <c r="W6" s="50" t="s">
        <v>531</v>
      </c>
      <c r="X6" s="51" t="s">
        <v>532</v>
      </c>
      <c r="Y6" s="53" t="s">
        <v>533</v>
      </c>
      <c r="Z6" s="53" t="s">
        <v>534</v>
      </c>
      <c r="AA6" s="53" t="s">
        <v>535</v>
      </c>
      <c r="AB6" s="49" t="s">
        <v>536</v>
      </c>
      <c r="AC6" s="51" t="s">
        <v>537</v>
      </c>
      <c r="AD6" s="53" t="s">
        <v>538</v>
      </c>
      <c r="AE6" s="53" t="s">
        <v>539</v>
      </c>
      <c r="AF6" s="49" t="s">
        <v>540</v>
      </c>
      <c r="AG6" s="44" t="s">
        <v>541</v>
      </c>
      <c r="AH6" s="45" t="s">
        <v>542</v>
      </c>
      <c r="AI6" s="45" t="s">
        <v>543</v>
      </c>
      <c r="AJ6" s="45" t="s">
        <v>544</v>
      </c>
      <c r="AK6" s="46" t="s">
        <v>545</v>
      </c>
      <c r="AL6" s="51" t="s">
        <v>546</v>
      </c>
      <c r="AM6" s="1"/>
      <c r="AN6" s="1"/>
      <c r="AO6" s="1"/>
      <c r="AP6" s="1"/>
      <c r="AQ6" s="1"/>
      <c r="AR6" s="1"/>
      <c r="AS6" s="1"/>
      <c r="AT6" s="2"/>
    </row>
    <row r="7" spans="6:51" ht="26.25" hidden="1" x14ac:dyDescent="0.2">
      <c r="F7" s="87" t="s">
        <v>0</v>
      </c>
      <c r="G7" s="82" t="s">
        <v>1</v>
      </c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47"/>
      <c r="AM7" s="3"/>
      <c r="AN7" s="4"/>
      <c r="AO7" s="74" t="s">
        <v>2</v>
      </c>
      <c r="AP7" s="75"/>
      <c r="AQ7" s="75"/>
      <c r="AR7" s="75"/>
      <c r="AS7" s="75"/>
      <c r="AT7" s="76"/>
    </row>
    <row r="8" spans="6:51" ht="157.5" x14ac:dyDescent="0.2">
      <c r="F8" s="89" t="s">
        <v>527</v>
      </c>
      <c r="G8" s="90" t="s">
        <v>528</v>
      </c>
      <c r="H8" s="91" t="s">
        <v>3</v>
      </c>
      <c r="I8" s="91" t="s">
        <v>278</v>
      </c>
      <c r="J8" s="91" t="s">
        <v>279</v>
      </c>
      <c r="K8" s="91" t="s">
        <v>299</v>
      </c>
      <c r="L8" s="91" t="s">
        <v>300</v>
      </c>
      <c r="M8" s="91" t="s">
        <v>322</v>
      </c>
      <c r="N8" s="91" t="s">
        <v>323</v>
      </c>
      <c r="O8" s="91" t="s">
        <v>348</v>
      </c>
      <c r="P8" s="91" t="s">
        <v>347</v>
      </c>
      <c r="Q8" s="91" t="s">
        <v>398</v>
      </c>
      <c r="R8" s="91" t="s">
        <v>399</v>
      </c>
      <c r="S8" s="91" t="s">
        <v>497</v>
      </c>
      <c r="T8" s="91" t="s">
        <v>400</v>
      </c>
      <c r="U8" s="91" t="s">
        <v>4</v>
      </c>
      <c r="V8" s="91" t="s">
        <v>401</v>
      </c>
      <c r="W8" s="91" t="s">
        <v>518</v>
      </c>
      <c r="X8" s="91" t="s">
        <v>480</v>
      </c>
      <c r="Y8" s="91" t="s">
        <v>4</v>
      </c>
      <c r="Z8" s="90" t="s">
        <v>8</v>
      </c>
      <c r="AA8" s="91" t="s">
        <v>482</v>
      </c>
      <c r="AB8" s="91" t="s">
        <v>500</v>
      </c>
      <c r="AC8" s="91" t="s">
        <v>479</v>
      </c>
      <c r="AD8" s="91" t="s">
        <v>4</v>
      </c>
      <c r="AE8" s="90" t="s">
        <v>8</v>
      </c>
      <c r="AF8" s="91" t="s">
        <v>482</v>
      </c>
      <c r="AG8" s="91" t="s">
        <v>4</v>
      </c>
      <c r="AH8" s="91" t="s">
        <v>6</v>
      </c>
      <c r="AI8" s="90" t="s">
        <v>7</v>
      </c>
      <c r="AJ8" s="90" t="s">
        <v>8</v>
      </c>
      <c r="AK8" s="92" t="s">
        <v>9</v>
      </c>
      <c r="AL8" s="84" t="s">
        <v>5</v>
      </c>
      <c r="AM8" s="39" t="s">
        <v>10</v>
      </c>
      <c r="AN8" s="5" t="s">
        <v>11</v>
      </c>
      <c r="AO8" s="5" t="s">
        <v>4</v>
      </c>
      <c r="AP8" s="5" t="s">
        <v>6</v>
      </c>
      <c r="AQ8" s="6" t="s">
        <v>7</v>
      </c>
      <c r="AR8" s="6" t="s">
        <v>8</v>
      </c>
      <c r="AS8" s="7" t="s">
        <v>9</v>
      </c>
      <c r="AT8" s="5" t="s">
        <v>5</v>
      </c>
    </row>
    <row r="9" spans="6:51" ht="60" customHeight="1" x14ac:dyDescent="0.2">
      <c r="F9" s="93">
        <v>1</v>
      </c>
      <c r="G9" s="61" t="s">
        <v>16</v>
      </c>
      <c r="H9" s="62" t="e">
        <f>SUM(#REF!)</f>
        <v>#REF!</v>
      </c>
      <c r="I9" s="62" t="e">
        <f>SUM(#REF!)</f>
        <v>#REF!</v>
      </c>
      <c r="J9" s="62" t="e">
        <f>SUM(#REF!)</f>
        <v>#REF!</v>
      </c>
      <c r="K9" s="62" t="e">
        <f>SUM(#REF!)</f>
        <v>#REF!</v>
      </c>
      <c r="L9" s="62" t="e">
        <f>SUM(#REF!)</f>
        <v>#REF!</v>
      </c>
      <c r="M9" s="62" t="e">
        <f>SUM(#REF!)</f>
        <v>#REF!</v>
      </c>
      <c r="N9" s="62" t="e">
        <f>SUM(#REF!)</f>
        <v>#REF!</v>
      </c>
      <c r="O9" s="62" t="e">
        <f>SUM(#REF!)</f>
        <v>#REF!</v>
      </c>
      <c r="P9" s="62" t="e">
        <f>SUM(#REF!)</f>
        <v>#REF!</v>
      </c>
      <c r="Q9" s="62" t="e">
        <f>SUM(#REF!)</f>
        <v>#REF!</v>
      </c>
      <c r="R9" s="62" t="e">
        <f>SUM(#REF!)</f>
        <v>#REF!</v>
      </c>
      <c r="S9" s="62" t="e">
        <f>SUM(#REF!)</f>
        <v>#REF!</v>
      </c>
      <c r="T9" s="62" t="e">
        <f>SUM(#REF!)</f>
        <v>#REF!</v>
      </c>
      <c r="U9" s="62" t="e">
        <f>SUM(#REF!)</f>
        <v>#REF!</v>
      </c>
      <c r="V9" s="62" t="e">
        <f>SUM(#REF!)</f>
        <v>#REF!</v>
      </c>
      <c r="W9" s="62">
        <f>'תקציב 2018'!H14</f>
        <v>7728000</v>
      </c>
      <c r="X9" s="62" t="e">
        <f>'תקציב 2018'!#REF!</f>
        <v>#REF!</v>
      </c>
      <c r="Y9" s="62" t="e">
        <f>'תקציב 2018'!#REF!</f>
        <v>#REF!</v>
      </c>
      <c r="Z9" s="62" t="e">
        <f>'תקציב 2018'!#REF!</f>
        <v>#REF!</v>
      </c>
      <c r="AA9" s="62" t="e">
        <f>'תקציב 2018'!#REF!</f>
        <v>#REF!</v>
      </c>
      <c r="AB9" s="62" t="e">
        <f>'תקציב 2018'!#REF!</f>
        <v>#REF!</v>
      </c>
      <c r="AC9" s="62" t="e">
        <f>'תקציב 2018'!#REF!</f>
        <v>#REF!</v>
      </c>
      <c r="AD9" s="62" t="e">
        <f>'תקציב 2018'!#REF!</f>
        <v>#REF!</v>
      </c>
      <c r="AE9" s="62" t="e">
        <f>'תקציב 2018'!#REF!</f>
        <v>#REF!</v>
      </c>
      <c r="AF9" s="62" t="e">
        <f>'תקציב 2018'!#REF!</f>
        <v>#REF!</v>
      </c>
      <c r="AG9" s="62">
        <f>'תקציב 2018'!I14</f>
        <v>0</v>
      </c>
      <c r="AH9" s="62">
        <f>'תקציב 2018'!J14</f>
        <v>0</v>
      </c>
      <c r="AI9" s="62">
        <f>'תקציב 2018'!K14</f>
        <v>0</v>
      </c>
      <c r="AJ9" s="62">
        <f>'תקציב 2018'!L14</f>
        <v>200000</v>
      </c>
      <c r="AK9" s="94">
        <f>'תקציב 2018'!M14</f>
        <v>7528000</v>
      </c>
      <c r="AL9" s="85">
        <f>'תקציב 2018'!N14</f>
        <v>7628000</v>
      </c>
      <c r="AM9" s="42">
        <f>'תקציב 2018'!O14</f>
        <v>0</v>
      </c>
      <c r="AN9" s="37">
        <f>'תקציב 2018'!P14</f>
        <v>0</v>
      </c>
      <c r="AO9" s="37">
        <f>'תקציב 2018'!Q14</f>
        <v>0</v>
      </c>
      <c r="AP9" s="37">
        <f>'תקציב 2018'!R14</f>
        <v>0</v>
      </c>
      <c r="AQ9" s="37">
        <f>'תקציב 2018'!S14</f>
        <v>0</v>
      </c>
      <c r="AR9" s="37">
        <f>'תקציב 2018'!T14</f>
        <v>0</v>
      </c>
      <c r="AS9" s="37">
        <f>'תקציב 2018'!U14</f>
        <v>0</v>
      </c>
      <c r="AT9" s="37">
        <f>'תקציב 2018'!V14</f>
        <v>0</v>
      </c>
      <c r="AU9" s="37">
        <f>'תקציב 2018'!W14</f>
        <v>0</v>
      </c>
      <c r="AW9" s="10" t="e">
        <f t="shared" ref="AW9:AW18" si="0">W9-X9-AC9</f>
        <v>#REF!</v>
      </c>
    </row>
    <row r="10" spans="6:51" ht="60" customHeight="1" x14ac:dyDescent="0.2">
      <c r="F10" s="93">
        <v>2</v>
      </c>
      <c r="G10" s="61" t="s">
        <v>57</v>
      </c>
      <c r="H10" s="62" t="e">
        <f>#REF!+#REF!+#REF!+#REF!+#REF!+#REF!+#REF!</f>
        <v>#REF!</v>
      </c>
      <c r="I10" s="62" t="e">
        <f>#REF!+#REF!+#REF!+#REF!+#REF!+#REF!+#REF!</f>
        <v>#REF!</v>
      </c>
      <c r="J10" s="62" t="e">
        <f>#REF!+#REF!+#REF!+#REF!+#REF!+#REF!+#REF!</f>
        <v>#REF!</v>
      </c>
      <c r="K10" s="62" t="e">
        <f>#REF!+#REF!+#REF!+#REF!+#REF!+#REF!+#REF!</f>
        <v>#REF!</v>
      </c>
      <c r="L10" s="62" t="e">
        <f>#REF!+#REF!+#REF!+#REF!+#REF!+#REF!+#REF!</f>
        <v>#REF!</v>
      </c>
      <c r="M10" s="62" t="e">
        <f>#REF!+#REF!+#REF!+#REF!+#REF!+#REF!+#REF!</f>
        <v>#REF!</v>
      </c>
      <c r="N10" s="62" t="e">
        <f>#REF!+#REF!+#REF!+#REF!+#REF!+#REF!+#REF!</f>
        <v>#REF!</v>
      </c>
      <c r="O10" s="62" t="e">
        <f>#REF!+#REF!+#REF!+#REF!+#REF!+#REF!+#REF!</f>
        <v>#REF!</v>
      </c>
      <c r="P10" s="62" t="e">
        <f>#REF!+#REF!+#REF!+#REF!+#REF!+#REF!+#REF!</f>
        <v>#REF!</v>
      </c>
      <c r="Q10" s="62" t="e">
        <f>#REF!+#REF!+#REF!+#REF!+#REF!+#REF!+#REF!</f>
        <v>#REF!</v>
      </c>
      <c r="R10" s="62" t="e">
        <f>#REF!+#REF!+#REF!+#REF!+#REF!+#REF!+#REF!</f>
        <v>#REF!</v>
      </c>
      <c r="S10" s="62" t="e">
        <f>#REF!+#REF!+#REF!+#REF!+#REF!+#REF!+#REF!</f>
        <v>#REF!</v>
      </c>
      <c r="T10" s="62" t="e">
        <f>#REF!+#REF!+#REF!+#REF!+#REF!+#REF!+#REF!</f>
        <v>#REF!</v>
      </c>
      <c r="U10" s="62" t="e">
        <f>#REF!+#REF!+#REF!+#REF!+#REF!+#REF!+#REF!</f>
        <v>#REF!</v>
      </c>
      <c r="V10" s="62" t="e">
        <f>#REF!+#REF!+#REF!+#REF!+#REF!+#REF!+#REF!</f>
        <v>#REF!</v>
      </c>
      <c r="W10" s="62">
        <f>'תקציב 2018'!H88</f>
        <v>236345000</v>
      </c>
      <c r="X10" s="62" t="e">
        <f>'תקציב 2018'!#REF!</f>
        <v>#REF!</v>
      </c>
      <c r="Y10" s="62" t="e">
        <f>'תקציב 2018'!#REF!</f>
        <v>#REF!</v>
      </c>
      <c r="Z10" s="62" t="e">
        <f>'תקציב 2018'!#REF!</f>
        <v>#REF!</v>
      </c>
      <c r="AA10" s="62" t="e">
        <f>'תקציב 2018'!#REF!</f>
        <v>#REF!</v>
      </c>
      <c r="AB10" s="62" t="e">
        <f>'תקציב 2018'!#REF!</f>
        <v>#REF!</v>
      </c>
      <c r="AC10" s="62" t="e">
        <f>'תקציב 2018'!#REF!</f>
        <v>#REF!</v>
      </c>
      <c r="AD10" s="62" t="e">
        <f>'תקציב 2018'!#REF!</f>
        <v>#REF!</v>
      </c>
      <c r="AE10" s="62" t="e">
        <f>'תקציב 2018'!#REF!</f>
        <v>#REF!</v>
      </c>
      <c r="AF10" s="62" t="e">
        <f>'תקציב 2018'!#REF!</f>
        <v>#REF!</v>
      </c>
      <c r="AG10" s="62">
        <f>'תקציב 2018'!I88</f>
        <v>32505000</v>
      </c>
      <c r="AH10" s="62">
        <f>'תקציב 2018'!J88</f>
        <v>56140000</v>
      </c>
      <c r="AI10" s="62">
        <f>'תקציב 2018'!K88</f>
        <v>114100000</v>
      </c>
      <c r="AJ10" s="62">
        <f>'תקציב 2018'!L88</f>
        <v>3200000</v>
      </c>
      <c r="AK10" s="94">
        <f>'תקציב 2018'!M88</f>
        <v>30400000</v>
      </c>
      <c r="AL10" s="85">
        <f>'תקציב 2018'!N88</f>
        <v>202290000</v>
      </c>
      <c r="AM10" s="42" t="e">
        <f>'תקציב 2018'!O88</f>
        <v>#REF!</v>
      </c>
      <c r="AN10" s="37" t="e">
        <f>'תקציב 2018'!P88</f>
        <v>#REF!</v>
      </c>
      <c r="AO10" s="37" t="e">
        <f>'תקציב 2018'!Q88</f>
        <v>#REF!</v>
      </c>
      <c r="AP10" s="37" t="e">
        <f>'תקציב 2018'!R88</f>
        <v>#REF!</v>
      </c>
      <c r="AQ10" s="37" t="e">
        <f>'תקציב 2018'!S88</f>
        <v>#REF!</v>
      </c>
      <c r="AR10" s="37" t="e">
        <f>'תקציב 2018'!T88</f>
        <v>#REF!</v>
      </c>
      <c r="AS10" s="37" t="e">
        <f>'תקציב 2018'!U88</f>
        <v>#REF!</v>
      </c>
      <c r="AT10" s="37" t="e">
        <f>'תקציב 2018'!V88</f>
        <v>#REF!</v>
      </c>
      <c r="AU10" s="37" t="e">
        <f>'תקציב 2018'!W88</f>
        <v>#REF!</v>
      </c>
      <c r="AW10" s="10" t="e">
        <f t="shared" si="0"/>
        <v>#REF!</v>
      </c>
    </row>
    <row r="11" spans="6:51" ht="60" customHeight="1" x14ac:dyDescent="0.2">
      <c r="F11" s="93">
        <v>3</v>
      </c>
      <c r="G11" s="61" t="s">
        <v>117</v>
      </c>
      <c r="H11" s="62" t="e">
        <f>#REF!+#REF!+#REF!</f>
        <v>#REF!</v>
      </c>
      <c r="I11" s="62" t="e">
        <f>#REF!+#REF!+#REF!</f>
        <v>#REF!</v>
      </c>
      <c r="J11" s="62" t="e">
        <f>#REF!+#REF!+#REF!</f>
        <v>#REF!</v>
      </c>
      <c r="K11" s="62" t="e">
        <f>#REF!+#REF!+#REF!</f>
        <v>#REF!</v>
      </c>
      <c r="L11" s="62" t="e">
        <f>#REF!+#REF!+#REF!</f>
        <v>#REF!</v>
      </c>
      <c r="M11" s="62" t="e">
        <f>#REF!+#REF!+#REF!</f>
        <v>#REF!</v>
      </c>
      <c r="N11" s="62" t="e">
        <f>#REF!+#REF!+#REF!</f>
        <v>#REF!</v>
      </c>
      <c r="O11" s="62" t="e">
        <f>#REF!+#REF!+#REF!</f>
        <v>#REF!</v>
      </c>
      <c r="P11" s="62" t="e">
        <f>#REF!+#REF!+#REF!</f>
        <v>#REF!</v>
      </c>
      <c r="Q11" s="62" t="e">
        <f>#REF!+#REF!+#REF!</f>
        <v>#REF!</v>
      </c>
      <c r="R11" s="62" t="e">
        <f>#REF!+#REF!+#REF!</f>
        <v>#REF!</v>
      </c>
      <c r="S11" s="62" t="e">
        <f>#REF!+#REF!+#REF!</f>
        <v>#REF!</v>
      </c>
      <c r="T11" s="62" t="e">
        <f>#REF!+#REF!+#REF!</f>
        <v>#REF!</v>
      </c>
      <c r="U11" s="62" t="e">
        <f>#REF!+#REF!+#REF!</f>
        <v>#REF!</v>
      </c>
      <c r="V11" s="62" t="e">
        <f>#REF!+#REF!+#REF!</f>
        <v>#REF!</v>
      </c>
      <c r="W11" s="62">
        <f>'תקציב 2018'!H194</f>
        <v>65805000</v>
      </c>
      <c r="X11" s="62" t="e">
        <f>'תקציב 2018'!#REF!</f>
        <v>#REF!</v>
      </c>
      <c r="Y11" s="62" t="e">
        <f>'תקציב 2018'!#REF!</f>
        <v>#REF!</v>
      </c>
      <c r="Z11" s="62" t="e">
        <f>'תקציב 2018'!#REF!</f>
        <v>#REF!</v>
      </c>
      <c r="AA11" s="62" t="e">
        <f>'תקציב 2018'!#REF!</f>
        <v>#REF!</v>
      </c>
      <c r="AB11" s="62" t="e">
        <f>'תקציב 2018'!#REF!</f>
        <v>#REF!</v>
      </c>
      <c r="AC11" s="62" t="e">
        <f>'תקציב 2018'!#REF!</f>
        <v>#REF!</v>
      </c>
      <c r="AD11" s="62" t="e">
        <f>'תקציב 2018'!#REF!</f>
        <v>#REF!</v>
      </c>
      <c r="AE11" s="62" t="e">
        <f>'תקציב 2018'!#REF!</f>
        <v>#REF!</v>
      </c>
      <c r="AF11" s="62" t="e">
        <f>'תקציב 2018'!#REF!</f>
        <v>#REF!</v>
      </c>
      <c r="AG11" s="62">
        <f>'תקציב 2018'!I194</f>
        <v>15861000</v>
      </c>
      <c r="AH11" s="62">
        <f>'תקציב 2018'!J194</f>
        <v>1500000</v>
      </c>
      <c r="AI11" s="62">
        <f>'תקציב 2018'!K194</f>
        <v>0</v>
      </c>
      <c r="AJ11" s="62">
        <f>'תקציב 2018'!L194</f>
        <v>16014000</v>
      </c>
      <c r="AK11" s="94">
        <f>'תקציב 2018'!M194</f>
        <v>32430000</v>
      </c>
      <c r="AL11" s="85">
        <f>'תקציב 2018'!N194</f>
        <v>49944000</v>
      </c>
      <c r="AM11" s="42">
        <f>'תקציב 2018'!O194</f>
        <v>0</v>
      </c>
      <c r="AN11" s="37">
        <f>'תקציב 2018'!P194</f>
        <v>0</v>
      </c>
      <c r="AO11" s="37">
        <f>'תקציב 2018'!Q194</f>
        <v>0</v>
      </c>
      <c r="AP11" s="37">
        <f>'תקציב 2018'!R194</f>
        <v>0</v>
      </c>
      <c r="AQ11" s="37">
        <f>'תקציב 2018'!S194</f>
        <v>0</v>
      </c>
      <c r="AR11" s="37">
        <f>'תקציב 2018'!T194</f>
        <v>0</v>
      </c>
      <c r="AS11" s="37">
        <f>'תקציב 2018'!U194</f>
        <v>0</v>
      </c>
      <c r="AT11" s="37">
        <f>'תקציב 2018'!V194</f>
        <v>0</v>
      </c>
      <c r="AU11" s="37">
        <f>'תקציב 2018'!W194</f>
        <v>0</v>
      </c>
      <c r="AW11" s="10" t="e">
        <f t="shared" si="0"/>
        <v>#REF!</v>
      </c>
      <c r="AX11" s="41"/>
      <c r="AY11" s="41"/>
    </row>
    <row r="12" spans="6:51" ht="60" customHeight="1" x14ac:dyDescent="0.2">
      <c r="F12" s="93">
        <v>4</v>
      </c>
      <c r="G12" s="61" t="s">
        <v>215</v>
      </c>
      <c r="H12" s="62" t="e">
        <f>#REF!+#REF!+#REF!+#REF!+#REF!+#REF!+#REF!+#REF!+#REF!</f>
        <v>#REF!</v>
      </c>
      <c r="I12" s="62" t="e">
        <f>#REF!+#REF!+#REF!+#REF!+#REF!+#REF!+#REF!+#REF!+#REF!</f>
        <v>#REF!</v>
      </c>
      <c r="J12" s="62" t="e">
        <f>#REF!+#REF!+#REF!+#REF!+#REF!+#REF!+#REF!+#REF!+#REF!</f>
        <v>#REF!</v>
      </c>
      <c r="K12" s="62" t="e">
        <f>#REF!+#REF!+#REF!+#REF!+#REF!+#REF!+#REF!+#REF!+#REF!</f>
        <v>#REF!</v>
      </c>
      <c r="L12" s="62" t="e">
        <f>#REF!+#REF!+#REF!+#REF!+#REF!+#REF!+#REF!+#REF!+#REF!</f>
        <v>#REF!</v>
      </c>
      <c r="M12" s="62" t="e">
        <f>#REF!+#REF!+#REF!+#REF!+#REF!+#REF!+#REF!+#REF!+#REF!</f>
        <v>#REF!</v>
      </c>
      <c r="N12" s="62" t="e">
        <f>#REF!+#REF!+#REF!+#REF!+#REF!+#REF!+#REF!+#REF!+#REF!</f>
        <v>#REF!</v>
      </c>
      <c r="O12" s="62" t="e">
        <f>#REF!+#REF!+#REF!+#REF!+#REF!+#REF!+#REF!+#REF!+#REF!</f>
        <v>#REF!</v>
      </c>
      <c r="P12" s="62" t="e">
        <f>#REF!+#REF!+#REF!+#REF!+#REF!+#REF!+#REF!+#REF!+#REF!</f>
        <v>#REF!</v>
      </c>
      <c r="Q12" s="62" t="e">
        <f>#REF!+#REF!+#REF!+#REF!+#REF!+#REF!+#REF!+#REF!+#REF!</f>
        <v>#REF!</v>
      </c>
      <c r="R12" s="62" t="e">
        <f>#REF!+#REF!+#REF!+#REF!+#REF!+#REF!+#REF!+#REF!+#REF!</f>
        <v>#REF!</v>
      </c>
      <c r="S12" s="62" t="e">
        <f>#REF!+#REF!+#REF!+#REF!+#REF!+#REF!+#REF!+#REF!+#REF!</f>
        <v>#REF!</v>
      </c>
      <c r="T12" s="62" t="e">
        <f>#REF!+#REF!+#REF!+#REF!+#REF!+#REF!+#REF!+#REF!+#REF!</f>
        <v>#REF!</v>
      </c>
      <c r="U12" s="62" t="e">
        <f>#REF!+#REF!+#REF!+#REF!+#REF!+#REF!+#REF!+#REF!+#REF!</f>
        <v>#REF!</v>
      </c>
      <c r="V12" s="62" t="e">
        <f>#REF!+#REF!+#REF!+#REF!+#REF!+#REF!+#REF!+#REF!+#REF!</f>
        <v>#REF!</v>
      </c>
      <c r="W12" s="62">
        <f>'תקציב 2018'!H378</f>
        <v>262803000</v>
      </c>
      <c r="X12" s="62" t="e">
        <f>'תקציב 2018'!#REF!</f>
        <v>#REF!</v>
      </c>
      <c r="Y12" s="62" t="e">
        <f>'תקציב 2018'!#REF!</f>
        <v>#REF!</v>
      </c>
      <c r="Z12" s="62" t="e">
        <f>'תקציב 2018'!#REF!</f>
        <v>#REF!</v>
      </c>
      <c r="AA12" s="62" t="e">
        <f>'תקציב 2018'!#REF!</f>
        <v>#REF!</v>
      </c>
      <c r="AB12" s="62" t="e">
        <f>'תקציב 2018'!#REF!</f>
        <v>#REF!</v>
      </c>
      <c r="AC12" s="62" t="e">
        <f>'תקציב 2018'!#REF!</f>
        <v>#REF!</v>
      </c>
      <c r="AD12" s="62" t="e">
        <f>'תקציב 2018'!#REF!</f>
        <v>#REF!</v>
      </c>
      <c r="AE12" s="62" t="e">
        <f>'תקציב 2018'!#REF!</f>
        <v>#REF!</v>
      </c>
      <c r="AF12" s="62" t="e">
        <f>'תקציב 2018'!#REF!</f>
        <v>#REF!</v>
      </c>
      <c r="AG12" s="62">
        <f>'תקציב 2018'!I378</f>
        <v>16121000</v>
      </c>
      <c r="AH12" s="62">
        <f>'תקציב 2018'!J378</f>
        <v>30303500</v>
      </c>
      <c r="AI12" s="62">
        <f>'תקציב 2018'!K378</f>
        <v>80391000</v>
      </c>
      <c r="AJ12" s="62">
        <f>'תקציב 2018'!L378</f>
        <v>127589000</v>
      </c>
      <c r="AK12" s="94">
        <f>'תקציב 2018'!M378</f>
        <v>8398500</v>
      </c>
      <c r="AL12" s="85">
        <f>'תקציב 2018'!N378</f>
        <v>246682000</v>
      </c>
      <c r="AM12" s="42">
        <f>'תקציב 2018'!O378</f>
        <v>0</v>
      </c>
      <c r="AN12" s="37">
        <f>'תקציב 2018'!P378</f>
        <v>52900000</v>
      </c>
      <c r="AO12" s="37">
        <f>'תקציב 2018'!Q378</f>
        <v>0</v>
      </c>
      <c r="AP12" s="37">
        <f>'תקציב 2018'!R378</f>
        <v>0</v>
      </c>
      <c r="AQ12" s="37">
        <f>'תקציב 2018'!S378</f>
        <v>0</v>
      </c>
      <c r="AR12" s="37">
        <f>'תקציב 2018'!T378</f>
        <v>52900000</v>
      </c>
      <c r="AS12" s="37">
        <f>'תקציב 2018'!U378</f>
        <v>0</v>
      </c>
      <c r="AT12" s="37">
        <f>'תקציב 2018'!V378</f>
        <v>52900000</v>
      </c>
      <c r="AU12" s="37">
        <f>'תקציב 2018'!W378</f>
        <v>0</v>
      </c>
      <c r="AW12" s="10" t="e">
        <f t="shared" si="0"/>
        <v>#REF!</v>
      </c>
    </row>
    <row r="13" spans="6:51" ht="60" customHeight="1" x14ac:dyDescent="0.2">
      <c r="F13" s="93">
        <v>5</v>
      </c>
      <c r="G13" s="61" t="s">
        <v>239</v>
      </c>
      <c r="H13" s="62" t="e">
        <f>#REF!+#REF!+#REF!</f>
        <v>#REF!</v>
      </c>
      <c r="I13" s="62" t="e">
        <f>#REF!+#REF!+#REF!</f>
        <v>#REF!</v>
      </c>
      <c r="J13" s="62" t="e">
        <f>#REF!+#REF!+#REF!</f>
        <v>#REF!</v>
      </c>
      <c r="K13" s="62" t="e">
        <f>#REF!+#REF!+#REF!</f>
        <v>#REF!</v>
      </c>
      <c r="L13" s="62" t="e">
        <f>#REF!+#REF!+#REF!</f>
        <v>#REF!</v>
      </c>
      <c r="M13" s="62" t="e">
        <f>#REF!+#REF!+#REF!</f>
        <v>#REF!</v>
      </c>
      <c r="N13" s="62" t="e">
        <f>#REF!+#REF!+#REF!</f>
        <v>#REF!</v>
      </c>
      <c r="O13" s="62" t="e">
        <f>#REF!+#REF!+#REF!</f>
        <v>#REF!</v>
      </c>
      <c r="P13" s="62" t="e">
        <f>#REF!+#REF!+#REF!</f>
        <v>#REF!</v>
      </c>
      <c r="Q13" s="62" t="e">
        <f>#REF!+#REF!+#REF!</f>
        <v>#REF!</v>
      </c>
      <c r="R13" s="62" t="e">
        <f>#REF!+#REF!+#REF!</f>
        <v>#REF!</v>
      </c>
      <c r="S13" s="62" t="e">
        <f>#REF!+#REF!+#REF!</f>
        <v>#REF!</v>
      </c>
      <c r="T13" s="62" t="e">
        <f>#REF!+#REF!+#REF!</f>
        <v>#REF!</v>
      </c>
      <c r="U13" s="62" t="e">
        <f>#REF!+#REF!+#REF!</f>
        <v>#REF!</v>
      </c>
      <c r="V13" s="62" t="e">
        <f>#REF!+#REF!+#REF!</f>
        <v>#REF!</v>
      </c>
      <c r="W13" s="62">
        <f>'תקציב 2018'!H408</f>
        <v>22442000</v>
      </c>
      <c r="X13" s="62" t="e">
        <f>'תקציב 2018'!#REF!</f>
        <v>#REF!</v>
      </c>
      <c r="Y13" s="62" t="e">
        <f>'תקציב 2018'!#REF!</f>
        <v>#REF!</v>
      </c>
      <c r="Z13" s="62" t="e">
        <f>'תקציב 2018'!#REF!</f>
        <v>#REF!</v>
      </c>
      <c r="AA13" s="62" t="e">
        <f>'תקציב 2018'!#REF!</f>
        <v>#REF!</v>
      </c>
      <c r="AB13" s="62" t="e">
        <f>'תקציב 2018'!#REF!</f>
        <v>#REF!</v>
      </c>
      <c r="AC13" s="62" t="e">
        <f>'תקציב 2018'!#REF!</f>
        <v>#REF!</v>
      </c>
      <c r="AD13" s="62" t="e">
        <f>'תקציב 2018'!#REF!</f>
        <v>#REF!</v>
      </c>
      <c r="AE13" s="62" t="e">
        <f>'תקציב 2018'!#REF!</f>
        <v>#REF!</v>
      </c>
      <c r="AF13" s="62" t="e">
        <f>'תקציב 2018'!#REF!</f>
        <v>#REF!</v>
      </c>
      <c r="AG13" s="62">
        <f>'תקציב 2018'!I408</f>
        <v>0</v>
      </c>
      <c r="AH13" s="62">
        <f>'תקציב 2018'!J408</f>
        <v>0</v>
      </c>
      <c r="AI13" s="62">
        <f>'תקציב 2018'!K408</f>
        <v>0</v>
      </c>
      <c r="AJ13" s="62">
        <f>'תקציב 2018'!L408</f>
        <v>8222000</v>
      </c>
      <c r="AK13" s="94">
        <f>'תקציב 2018'!M408</f>
        <v>14220000</v>
      </c>
      <c r="AL13" s="85">
        <f>'תקציב 2018'!N408</f>
        <v>22442000</v>
      </c>
      <c r="AM13" s="42">
        <f>'תקציב 2018'!O408</f>
        <v>0</v>
      </c>
      <c r="AN13" s="37">
        <f>'תקציב 2018'!P408</f>
        <v>0</v>
      </c>
      <c r="AO13" s="37">
        <f>'תקציב 2018'!Q408</f>
        <v>0</v>
      </c>
      <c r="AP13" s="37">
        <f>'תקציב 2018'!R408</f>
        <v>0</v>
      </c>
      <c r="AQ13" s="37">
        <f>'תקציב 2018'!S408</f>
        <v>0</v>
      </c>
      <c r="AR13" s="37">
        <f>'תקציב 2018'!T408</f>
        <v>0</v>
      </c>
      <c r="AS13" s="37">
        <f>'תקציב 2018'!U408</f>
        <v>0</v>
      </c>
      <c r="AT13" s="37">
        <f>'תקציב 2018'!V408</f>
        <v>0</v>
      </c>
      <c r="AU13" s="37">
        <f>'תקציב 2018'!W408</f>
        <v>0</v>
      </c>
      <c r="AW13" s="10" t="e">
        <f t="shared" si="0"/>
        <v>#REF!</v>
      </c>
    </row>
    <row r="14" spans="6:51" ht="60" customHeight="1" x14ac:dyDescent="0.2">
      <c r="F14" s="93">
        <v>6</v>
      </c>
      <c r="G14" s="61" t="s">
        <v>244</v>
      </c>
      <c r="H14" s="62" t="e">
        <f>SUM(#REF!)</f>
        <v>#REF!</v>
      </c>
      <c r="I14" s="62" t="e">
        <f>SUM(#REF!)</f>
        <v>#REF!</v>
      </c>
      <c r="J14" s="62" t="e">
        <f>SUM(#REF!)</f>
        <v>#REF!</v>
      </c>
      <c r="K14" s="62" t="e">
        <f>SUM(#REF!)</f>
        <v>#REF!</v>
      </c>
      <c r="L14" s="62" t="e">
        <f>SUM(#REF!)</f>
        <v>#REF!</v>
      </c>
      <c r="M14" s="62" t="e">
        <f>SUM(#REF!)</f>
        <v>#REF!</v>
      </c>
      <c r="N14" s="62" t="e">
        <f>SUM(#REF!)</f>
        <v>#REF!</v>
      </c>
      <c r="O14" s="62" t="e">
        <f>SUM(#REF!)</f>
        <v>#REF!</v>
      </c>
      <c r="P14" s="62" t="e">
        <f>SUM(#REF!)</f>
        <v>#REF!</v>
      </c>
      <c r="Q14" s="62" t="e">
        <f>SUM(#REF!)</f>
        <v>#REF!</v>
      </c>
      <c r="R14" s="62" t="e">
        <f>SUM(#REF!)</f>
        <v>#REF!</v>
      </c>
      <c r="S14" s="62" t="e">
        <f>SUM(#REF!)</f>
        <v>#REF!</v>
      </c>
      <c r="T14" s="62" t="e">
        <f>SUM(#REF!)</f>
        <v>#REF!</v>
      </c>
      <c r="U14" s="62" t="e">
        <f>SUM(#REF!)</f>
        <v>#REF!</v>
      </c>
      <c r="V14" s="62" t="e">
        <f>SUM(#REF!)</f>
        <v>#REF!</v>
      </c>
      <c r="W14" s="62">
        <f>'תקציב 2018'!H413</f>
        <v>1930000</v>
      </c>
      <c r="X14" s="62" t="e">
        <f>'תקציב 2018'!#REF!</f>
        <v>#REF!</v>
      </c>
      <c r="Y14" s="62" t="e">
        <f>'תקציב 2018'!#REF!</f>
        <v>#REF!</v>
      </c>
      <c r="Z14" s="62" t="e">
        <f>'תקציב 2018'!#REF!</f>
        <v>#REF!</v>
      </c>
      <c r="AA14" s="62" t="e">
        <f>'תקציב 2018'!#REF!</f>
        <v>#REF!</v>
      </c>
      <c r="AB14" s="62" t="e">
        <f>'תקציב 2018'!#REF!</f>
        <v>#REF!</v>
      </c>
      <c r="AC14" s="62" t="e">
        <f>'תקציב 2018'!#REF!</f>
        <v>#REF!</v>
      </c>
      <c r="AD14" s="62" t="e">
        <f>'תקציב 2018'!#REF!</f>
        <v>#REF!</v>
      </c>
      <c r="AE14" s="62" t="e">
        <f>'תקציב 2018'!#REF!</f>
        <v>#REF!</v>
      </c>
      <c r="AF14" s="62" t="e">
        <f>'תקציב 2018'!#REF!</f>
        <v>#REF!</v>
      </c>
      <c r="AG14" s="62">
        <f>'תקציב 2018'!I413</f>
        <v>0</v>
      </c>
      <c r="AH14" s="62">
        <f>'תקציב 2018'!J413</f>
        <v>0</v>
      </c>
      <c r="AI14" s="62">
        <f>'תקציב 2018'!K413</f>
        <v>0</v>
      </c>
      <c r="AJ14" s="62">
        <f>'תקציב 2018'!L413</f>
        <v>1930000</v>
      </c>
      <c r="AK14" s="94">
        <f>'תקציב 2018'!M413</f>
        <v>0</v>
      </c>
      <c r="AL14" s="85">
        <f>'תקציב 2018'!N413</f>
        <v>1930000</v>
      </c>
      <c r="AM14" s="42">
        <f>'תקציב 2018'!O413</f>
        <v>0</v>
      </c>
      <c r="AN14" s="37">
        <f>'תקציב 2018'!P413</f>
        <v>0</v>
      </c>
      <c r="AO14" s="37">
        <f>'תקציב 2018'!Q413</f>
        <v>0</v>
      </c>
      <c r="AP14" s="37">
        <f>'תקציב 2018'!R413</f>
        <v>0</v>
      </c>
      <c r="AQ14" s="37">
        <f>'תקציב 2018'!S413</f>
        <v>0</v>
      </c>
      <c r="AR14" s="37">
        <f>'תקציב 2018'!T413</f>
        <v>0</v>
      </c>
      <c r="AS14" s="37">
        <f>'תקציב 2018'!U413</f>
        <v>0</v>
      </c>
      <c r="AT14" s="37">
        <f>'תקציב 2018'!V413</f>
        <v>0</v>
      </c>
      <c r="AU14" s="37">
        <f>'תקציב 2018'!W413</f>
        <v>0</v>
      </c>
      <c r="AW14" s="10" t="e">
        <f t="shared" si="0"/>
        <v>#REF!</v>
      </c>
    </row>
    <row r="15" spans="6:51" ht="60" customHeight="1" x14ac:dyDescent="0.2">
      <c r="F15" s="93">
        <v>7</v>
      </c>
      <c r="G15" s="61" t="s">
        <v>251</v>
      </c>
      <c r="H15" s="62" t="e">
        <f>SUM(#REF!)</f>
        <v>#REF!</v>
      </c>
      <c r="I15" s="62" t="e">
        <f>SUM(#REF!)</f>
        <v>#REF!</v>
      </c>
      <c r="J15" s="62" t="e">
        <f>SUM(#REF!)</f>
        <v>#REF!</v>
      </c>
      <c r="K15" s="62" t="e">
        <f>SUM(#REF!)</f>
        <v>#REF!</v>
      </c>
      <c r="L15" s="62" t="e">
        <f>SUM(#REF!)</f>
        <v>#REF!</v>
      </c>
      <c r="M15" s="62" t="e">
        <f>SUM(#REF!)</f>
        <v>#REF!</v>
      </c>
      <c r="N15" s="62" t="e">
        <f>SUM(#REF!)</f>
        <v>#REF!</v>
      </c>
      <c r="O15" s="62" t="e">
        <f>SUM(#REF!)</f>
        <v>#REF!</v>
      </c>
      <c r="P15" s="62" t="e">
        <f>SUM(#REF!)</f>
        <v>#REF!</v>
      </c>
      <c r="Q15" s="62" t="e">
        <f>SUM(#REF!)</f>
        <v>#REF!</v>
      </c>
      <c r="R15" s="62" t="e">
        <f>SUM(#REF!)</f>
        <v>#REF!</v>
      </c>
      <c r="S15" s="62" t="e">
        <f>SUM(#REF!)</f>
        <v>#REF!</v>
      </c>
      <c r="T15" s="62" t="e">
        <f>SUM(#REF!)</f>
        <v>#REF!</v>
      </c>
      <c r="U15" s="62" t="e">
        <f>SUM(#REF!)</f>
        <v>#REF!</v>
      </c>
      <c r="V15" s="62" t="e">
        <f>SUM(#REF!)</f>
        <v>#REF!</v>
      </c>
      <c r="W15" s="62">
        <f>'תקציב 2018'!H426</f>
        <v>27503000</v>
      </c>
      <c r="X15" s="62" t="e">
        <f>'תקציב 2018'!#REF!</f>
        <v>#REF!</v>
      </c>
      <c r="Y15" s="62" t="e">
        <f>'תקציב 2018'!#REF!</f>
        <v>#REF!</v>
      </c>
      <c r="Z15" s="62" t="e">
        <f>'תקציב 2018'!#REF!</f>
        <v>#REF!</v>
      </c>
      <c r="AA15" s="62" t="e">
        <f>'תקציב 2018'!#REF!</f>
        <v>#REF!</v>
      </c>
      <c r="AB15" s="62" t="e">
        <f>'תקציב 2018'!#REF!</f>
        <v>#REF!</v>
      </c>
      <c r="AC15" s="62" t="e">
        <f>'תקציב 2018'!#REF!</f>
        <v>#REF!</v>
      </c>
      <c r="AD15" s="62" t="e">
        <f>'תקציב 2018'!#REF!</f>
        <v>#REF!</v>
      </c>
      <c r="AE15" s="62" t="e">
        <f>'תקציב 2018'!#REF!</f>
        <v>#REF!</v>
      </c>
      <c r="AF15" s="62" t="e">
        <f>'תקציב 2018'!#REF!</f>
        <v>#REF!</v>
      </c>
      <c r="AG15" s="62">
        <f>'תקציב 2018'!I426</f>
        <v>1500000</v>
      </c>
      <c r="AH15" s="62">
        <f>'תקציב 2018'!J426</f>
        <v>200000</v>
      </c>
      <c r="AI15" s="62">
        <f>'תקציב 2018'!K426</f>
        <v>0</v>
      </c>
      <c r="AJ15" s="62">
        <f>'תקציב 2018'!L426</f>
        <v>6335000</v>
      </c>
      <c r="AK15" s="94">
        <f>'תקציב 2018'!M426</f>
        <v>19468000</v>
      </c>
      <c r="AL15" s="85">
        <f>'תקציב 2018'!N426</f>
        <v>25968000</v>
      </c>
      <c r="AM15" s="42">
        <f>'תקציב 2018'!O426</f>
        <v>0</v>
      </c>
      <c r="AN15" s="37">
        <f>'תקציב 2018'!P426</f>
        <v>0</v>
      </c>
      <c r="AO15" s="37">
        <f>'תקציב 2018'!Q426</f>
        <v>0</v>
      </c>
      <c r="AP15" s="37">
        <f>'תקציב 2018'!R426</f>
        <v>0</v>
      </c>
      <c r="AQ15" s="37">
        <f>'תקציב 2018'!S426</f>
        <v>0</v>
      </c>
      <c r="AR15" s="37">
        <f>'תקציב 2018'!T426</f>
        <v>0</v>
      </c>
      <c r="AS15" s="37">
        <f>'תקציב 2018'!U426</f>
        <v>0</v>
      </c>
      <c r="AT15" s="37">
        <f>'תקציב 2018'!V426</f>
        <v>0</v>
      </c>
      <c r="AU15" s="37">
        <f>'תקציב 2018'!W426</f>
        <v>0</v>
      </c>
      <c r="AW15" s="10" t="e">
        <f t="shared" si="0"/>
        <v>#REF!</v>
      </c>
    </row>
    <row r="16" spans="6:51" ht="60" customHeight="1" x14ac:dyDescent="0.2">
      <c r="F16" s="93">
        <v>8</v>
      </c>
      <c r="G16" s="61" t="s">
        <v>485</v>
      </c>
      <c r="H16" s="62" t="e">
        <f>#REF!+#REF!+#REF!+#REF!</f>
        <v>#REF!</v>
      </c>
      <c r="I16" s="62" t="e">
        <f>#REF!+#REF!+#REF!+#REF!</f>
        <v>#REF!</v>
      </c>
      <c r="J16" s="62" t="e">
        <f>#REF!+#REF!+#REF!+#REF!</f>
        <v>#REF!</v>
      </c>
      <c r="K16" s="62" t="e">
        <f>#REF!+#REF!+#REF!+#REF!</f>
        <v>#REF!</v>
      </c>
      <c r="L16" s="62" t="e">
        <f>#REF!+#REF!+#REF!+#REF!</f>
        <v>#REF!</v>
      </c>
      <c r="M16" s="62" t="e">
        <f>#REF!+#REF!+#REF!+#REF!</f>
        <v>#REF!</v>
      </c>
      <c r="N16" s="62" t="e">
        <f>#REF!+#REF!+#REF!+#REF!</f>
        <v>#REF!</v>
      </c>
      <c r="O16" s="62" t="e">
        <f>#REF!+#REF!+#REF!+#REF!</f>
        <v>#REF!</v>
      </c>
      <c r="P16" s="62" t="e">
        <f>#REF!+#REF!+#REF!+#REF!</f>
        <v>#REF!</v>
      </c>
      <c r="Q16" s="62" t="e">
        <f>#REF!+#REF!+#REF!+#REF!</f>
        <v>#REF!</v>
      </c>
      <c r="R16" s="62" t="e">
        <f>#REF!+#REF!+#REF!+#REF!</f>
        <v>#REF!</v>
      </c>
      <c r="S16" s="62" t="e">
        <f>#REF!+#REF!+#REF!+#REF!</f>
        <v>#REF!</v>
      </c>
      <c r="T16" s="62" t="e">
        <f>#REF!+#REF!+#REF!+#REF!</f>
        <v>#REF!</v>
      </c>
      <c r="U16" s="62" t="e">
        <f>#REF!+#REF!+#REF!+#REF!</f>
        <v>#REF!</v>
      </c>
      <c r="V16" s="62" t="e">
        <f>#REF!+#REF!+#REF!+#REF!</f>
        <v>#REF!</v>
      </c>
      <c r="W16" s="62">
        <f>'תקציב 2018'!H489</f>
        <v>614940000</v>
      </c>
      <c r="X16" s="62" t="e">
        <f>'תקציב 2018'!#REF!</f>
        <v>#REF!</v>
      </c>
      <c r="Y16" s="62" t="e">
        <f>'תקציב 2018'!#REF!</f>
        <v>#REF!</v>
      </c>
      <c r="Z16" s="62" t="e">
        <f>'תקציב 2018'!#REF!</f>
        <v>#REF!</v>
      </c>
      <c r="AA16" s="62" t="e">
        <f>'תקציב 2018'!#REF!</f>
        <v>#REF!</v>
      </c>
      <c r="AB16" s="62" t="e">
        <f>'תקציב 2018'!#REF!</f>
        <v>#REF!</v>
      </c>
      <c r="AC16" s="62" t="e">
        <f>'תקציב 2018'!#REF!</f>
        <v>#REF!</v>
      </c>
      <c r="AD16" s="62" t="e">
        <f>'תקציב 2018'!#REF!</f>
        <v>#REF!</v>
      </c>
      <c r="AE16" s="62" t="e">
        <f>'תקציב 2018'!#REF!</f>
        <v>#REF!</v>
      </c>
      <c r="AF16" s="62" t="e">
        <f>'תקציב 2018'!#REF!</f>
        <v>#REF!</v>
      </c>
      <c r="AG16" s="62">
        <f>'תקציב 2018'!I489</f>
        <v>537560000</v>
      </c>
      <c r="AH16" s="62">
        <f>'תקציב 2018'!J489</f>
        <v>13230000</v>
      </c>
      <c r="AI16" s="62">
        <f>'תקציב 2018'!K489</f>
        <v>0</v>
      </c>
      <c r="AJ16" s="62">
        <f>'תקציב 2018'!L489</f>
        <v>3500000</v>
      </c>
      <c r="AK16" s="94">
        <f>'תקציב 2018'!M489</f>
        <v>60650000</v>
      </c>
      <c r="AL16" s="85">
        <f>'תקציב 2018'!N489</f>
        <v>77380000</v>
      </c>
      <c r="AM16" s="42" t="e">
        <f>'תקציב 2018'!O489</f>
        <v>#REF!</v>
      </c>
      <c r="AN16" s="37" t="e">
        <f>'תקציב 2018'!P489</f>
        <v>#REF!</v>
      </c>
      <c r="AO16" s="37" t="e">
        <f>'תקציב 2018'!Q489</f>
        <v>#REF!</v>
      </c>
      <c r="AP16" s="37" t="e">
        <f>'תקציב 2018'!R489</f>
        <v>#REF!</v>
      </c>
      <c r="AQ16" s="37" t="e">
        <f>'תקציב 2018'!S489</f>
        <v>#REF!</v>
      </c>
      <c r="AR16" s="37" t="e">
        <f>'תקציב 2018'!T489</f>
        <v>#REF!</v>
      </c>
      <c r="AS16" s="37" t="e">
        <f>'תקציב 2018'!U489</f>
        <v>#REF!</v>
      </c>
      <c r="AT16" s="37" t="e">
        <f>'תקציב 2018'!V489</f>
        <v>#REF!</v>
      </c>
      <c r="AU16" s="37" t="e">
        <f>'תקציב 2018'!W489</f>
        <v>#REF!</v>
      </c>
      <c r="AW16" s="10" t="e">
        <f t="shared" si="0"/>
        <v>#REF!</v>
      </c>
    </row>
    <row r="17" spans="6:49" ht="60" customHeight="1" x14ac:dyDescent="0.2">
      <c r="F17" s="93">
        <v>9</v>
      </c>
      <c r="G17" s="61" t="s">
        <v>276</v>
      </c>
      <c r="H17" s="62" t="e">
        <f>#REF!+#REF!</f>
        <v>#REF!</v>
      </c>
      <c r="I17" s="62" t="e">
        <f>#REF!+#REF!</f>
        <v>#REF!</v>
      </c>
      <c r="J17" s="62" t="e">
        <f>#REF!+#REF!</f>
        <v>#REF!</v>
      </c>
      <c r="K17" s="62" t="e">
        <f>#REF!+#REF!</f>
        <v>#REF!</v>
      </c>
      <c r="L17" s="62" t="e">
        <f>#REF!+#REF!</f>
        <v>#REF!</v>
      </c>
      <c r="M17" s="62" t="e">
        <f>#REF!+#REF!</f>
        <v>#REF!</v>
      </c>
      <c r="N17" s="62" t="e">
        <f>#REF!+#REF!</f>
        <v>#REF!</v>
      </c>
      <c r="O17" s="62" t="e">
        <f>#REF!+#REF!</f>
        <v>#REF!</v>
      </c>
      <c r="P17" s="62" t="e">
        <f>#REF!+#REF!</f>
        <v>#REF!</v>
      </c>
      <c r="Q17" s="62" t="e">
        <f>#REF!+#REF!</f>
        <v>#REF!</v>
      </c>
      <c r="R17" s="62" t="e">
        <f>#REF!+#REF!</f>
        <v>#REF!</v>
      </c>
      <c r="S17" s="62" t="e">
        <f>#REF!+#REF!</f>
        <v>#REF!</v>
      </c>
      <c r="T17" s="62" t="e">
        <f>#REF!+#REF!</f>
        <v>#REF!</v>
      </c>
      <c r="U17" s="62" t="e">
        <f>#REF!+#REF!</f>
        <v>#REF!</v>
      </c>
      <c r="V17" s="62" t="e">
        <f>#REF!+#REF!</f>
        <v>#REF!</v>
      </c>
      <c r="W17" s="62">
        <f>'תקציב 2018'!H498</f>
        <v>14550000</v>
      </c>
      <c r="X17" s="62" t="e">
        <f>'תקציב 2018'!#REF!</f>
        <v>#REF!</v>
      </c>
      <c r="Y17" s="62" t="e">
        <f>'תקציב 2018'!#REF!</f>
        <v>#REF!</v>
      </c>
      <c r="Z17" s="62" t="e">
        <f>'תקציב 2018'!#REF!</f>
        <v>#REF!</v>
      </c>
      <c r="AA17" s="62" t="e">
        <f>'תקציב 2018'!#REF!</f>
        <v>#REF!</v>
      </c>
      <c r="AB17" s="62" t="e">
        <f>'תקציב 2018'!#REF!</f>
        <v>#REF!</v>
      </c>
      <c r="AC17" s="62" t="e">
        <f>'תקציב 2018'!#REF!</f>
        <v>#REF!</v>
      </c>
      <c r="AD17" s="62" t="e">
        <f>'תקציב 2018'!#REF!</f>
        <v>#REF!</v>
      </c>
      <c r="AE17" s="62" t="e">
        <f>'תקציב 2018'!#REF!</f>
        <v>#REF!</v>
      </c>
      <c r="AF17" s="62" t="e">
        <f>'תקציב 2018'!#REF!</f>
        <v>#REF!</v>
      </c>
      <c r="AG17" s="62">
        <f>'תקציב 2018'!I498</f>
        <v>0</v>
      </c>
      <c r="AH17" s="62">
        <f>'תקציב 2018'!J498</f>
        <v>700000</v>
      </c>
      <c r="AI17" s="62">
        <f>'תקציב 2018'!K498</f>
        <v>0</v>
      </c>
      <c r="AJ17" s="62">
        <f>'תקציב 2018'!L498</f>
        <v>13850000</v>
      </c>
      <c r="AK17" s="94">
        <f>'תקציב 2018'!M498</f>
        <v>0</v>
      </c>
      <c r="AL17" s="85">
        <f>'תקציב 2018'!N498</f>
        <v>14550000</v>
      </c>
      <c r="AM17" s="42" t="e">
        <f>'תקציב 2018'!O498</f>
        <v>#REF!</v>
      </c>
      <c r="AN17" s="37" t="e">
        <f>'תקציב 2018'!P498</f>
        <v>#REF!</v>
      </c>
      <c r="AO17" s="37" t="e">
        <f>'תקציב 2018'!Q498</f>
        <v>#REF!</v>
      </c>
      <c r="AP17" s="37" t="e">
        <f>'תקציב 2018'!R498</f>
        <v>#REF!</v>
      </c>
      <c r="AQ17" s="37" t="e">
        <f>'תקציב 2018'!S498</f>
        <v>#REF!</v>
      </c>
      <c r="AR17" s="37" t="e">
        <f>'תקציב 2018'!T498</f>
        <v>#REF!</v>
      </c>
      <c r="AS17" s="37" t="e">
        <f>'תקציב 2018'!U498</f>
        <v>#REF!</v>
      </c>
      <c r="AT17" s="37" t="e">
        <f>'תקציב 2018'!V498</f>
        <v>#REF!</v>
      </c>
      <c r="AU17" s="37" t="e">
        <f>'תקציב 2018'!W498</f>
        <v>#REF!</v>
      </c>
      <c r="AW17" s="10" t="e">
        <f t="shared" si="0"/>
        <v>#REF!</v>
      </c>
    </row>
    <row r="18" spans="6:49" ht="60" customHeight="1" thickBot="1" x14ac:dyDescent="0.25">
      <c r="F18" s="95"/>
      <c r="G18" s="96" t="s">
        <v>277</v>
      </c>
      <c r="H18" s="97" t="e">
        <f t="shared" ref="H18:W18" si="1">H17+H16+H15+H14+H13+H12+H11+H10+H9</f>
        <v>#REF!</v>
      </c>
      <c r="I18" s="97" t="e">
        <f t="shared" si="1"/>
        <v>#REF!</v>
      </c>
      <c r="J18" s="97" t="e">
        <f t="shared" si="1"/>
        <v>#REF!</v>
      </c>
      <c r="K18" s="97" t="e">
        <f t="shared" si="1"/>
        <v>#REF!</v>
      </c>
      <c r="L18" s="97" t="e">
        <f t="shared" si="1"/>
        <v>#REF!</v>
      </c>
      <c r="M18" s="97" t="e">
        <f t="shared" si="1"/>
        <v>#REF!</v>
      </c>
      <c r="N18" s="97" t="e">
        <f t="shared" si="1"/>
        <v>#REF!</v>
      </c>
      <c r="O18" s="97" t="e">
        <f t="shared" si="1"/>
        <v>#REF!</v>
      </c>
      <c r="P18" s="97" t="e">
        <f t="shared" si="1"/>
        <v>#REF!</v>
      </c>
      <c r="Q18" s="97" t="e">
        <f t="shared" si="1"/>
        <v>#REF!</v>
      </c>
      <c r="R18" s="97" t="e">
        <f t="shared" si="1"/>
        <v>#REF!</v>
      </c>
      <c r="S18" s="97" t="e">
        <f t="shared" si="1"/>
        <v>#REF!</v>
      </c>
      <c r="T18" s="97" t="e">
        <f t="shared" si="1"/>
        <v>#REF!</v>
      </c>
      <c r="U18" s="97" t="e">
        <f t="shared" si="1"/>
        <v>#REF!</v>
      </c>
      <c r="V18" s="97" t="e">
        <f t="shared" si="1"/>
        <v>#REF!</v>
      </c>
      <c r="W18" s="97">
        <f t="shared" si="1"/>
        <v>1254046000</v>
      </c>
      <c r="X18" s="97" t="e">
        <f t="shared" ref="X18:AU18" si="2">X17+X16+X15+X14+X13+X12+X11+X10+X9</f>
        <v>#REF!</v>
      </c>
      <c r="Y18" s="97" t="e">
        <f t="shared" si="2"/>
        <v>#REF!</v>
      </c>
      <c r="Z18" s="97" t="e">
        <f t="shared" si="2"/>
        <v>#REF!</v>
      </c>
      <c r="AA18" s="97" t="e">
        <f t="shared" si="2"/>
        <v>#REF!</v>
      </c>
      <c r="AB18" s="97" t="e">
        <f t="shared" si="2"/>
        <v>#REF!</v>
      </c>
      <c r="AC18" s="97" t="e">
        <f t="shared" si="2"/>
        <v>#REF!</v>
      </c>
      <c r="AD18" s="97" t="e">
        <f t="shared" si="2"/>
        <v>#REF!</v>
      </c>
      <c r="AE18" s="97" t="e">
        <f t="shared" si="2"/>
        <v>#REF!</v>
      </c>
      <c r="AF18" s="97" t="e">
        <f t="shared" si="2"/>
        <v>#REF!</v>
      </c>
      <c r="AG18" s="97">
        <f t="shared" si="2"/>
        <v>603547000</v>
      </c>
      <c r="AH18" s="97">
        <f t="shared" si="2"/>
        <v>102073500</v>
      </c>
      <c r="AI18" s="97">
        <f t="shared" si="2"/>
        <v>194491000</v>
      </c>
      <c r="AJ18" s="97">
        <f t="shared" si="2"/>
        <v>180840000</v>
      </c>
      <c r="AK18" s="98">
        <f t="shared" si="2"/>
        <v>173094500</v>
      </c>
      <c r="AL18" s="86">
        <f t="shared" si="2"/>
        <v>648814000</v>
      </c>
      <c r="AM18" s="43" t="e">
        <f t="shared" si="2"/>
        <v>#REF!</v>
      </c>
      <c r="AN18" s="38" t="e">
        <f t="shared" si="2"/>
        <v>#REF!</v>
      </c>
      <c r="AO18" s="38" t="e">
        <f t="shared" si="2"/>
        <v>#REF!</v>
      </c>
      <c r="AP18" s="38" t="e">
        <f t="shared" si="2"/>
        <v>#REF!</v>
      </c>
      <c r="AQ18" s="38" t="e">
        <f t="shared" si="2"/>
        <v>#REF!</v>
      </c>
      <c r="AR18" s="38" t="e">
        <f t="shared" si="2"/>
        <v>#REF!</v>
      </c>
      <c r="AS18" s="38" t="e">
        <f t="shared" si="2"/>
        <v>#REF!</v>
      </c>
      <c r="AT18" s="38" t="e">
        <f t="shared" si="2"/>
        <v>#REF!</v>
      </c>
      <c r="AU18" s="38" t="e">
        <f t="shared" si="2"/>
        <v>#REF!</v>
      </c>
      <c r="AW18" s="10" t="e">
        <f t="shared" si="0"/>
        <v>#REF!</v>
      </c>
    </row>
    <row r="19" spans="6:49" ht="26.25" x14ac:dyDescent="0.2">
      <c r="F19" s="14"/>
      <c r="G19" s="15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6:49" ht="26.25" x14ac:dyDescent="0.2">
      <c r="F20" s="14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16"/>
      <c r="AH20" s="16"/>
      <c r="AI20" s="16"/>
      <c r="AJ20" s="16"/>
      <c r="AK20" s="16"/>
      <c r="AL20" s="16"/>
      <c r="AM20" s="16"/>
      <c r="AN20" s="27"/>
      <c r="AO20" s="16"/>
      <c r="AP20" s="16"/>
      <c r="AQ20" s="16"/>
      <c r="AR20" s="16"/>
      <c r="AS20" s="16"/>
      <c r="AT20" s="16"/>
    </row>
    <row r="21" spans="6:49" ht="30.75" x14ac:dyDescent="0.2">
      <c r="F21" s="14"/>
      <c r="G21" s="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7"/>
      <c r="AO21" s="16"/>
      <c r="AP21" s="16"/>
      <c r="AQ21" s="16"/>
      <c r="AR21" s="16"/>
      <c r="AS21" s="16"/>
      <c r="AT21" s="16"/>
    </row>
    <row r="22" spans="6:49" ht="26.25" x14ac:dyDescent="0.2">
      <c r="F22" s="18"/>
      <c r="G22" s="28"/>
      <c r="H22" s="19"/>
      <c r="I22" s="19"/>
      <c r="J22" s="19"/>
      <c r="K22" s="19"/>
      <c r="L22" s="19"/>
      <c r="M22" s="19"/>
      <c r="N22" s="19"/>
      <c r="O22" s="19"/>
      <c r="P22" s="26"/>
      <c r="Q22" s="26"/>
      <c r="R22" s="26"/>
      <c r="S22" s="26"/>
      <c r="T22" s="19"/>
      <c r="U22" s="19"/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9"/>
      <c r="AH22" s="19"/>
      <c r="AI22" s="19"/>
      <c r="AJ22" s="19"/>
      <c r="AK22" s="26"/>
      <c r="AL22" s="20"/>
      <c r="AM22" s="20"/>
      <c r="AN22" s="19"/>
      <c r="AO22" s="19"/>
      <c r="AP22" s="19"/>
      <c r="AQ22" s="19"/>
      <c r="AR22" s="19"/>
      <c r="AS22" s="19"/>
      <c r="AT22" s="19"/>
    </row>
    <row r="23" spans="6:49" ht="26.25" x14ac:dyDescent="0.2">
      <c r="F23" s="18"/>
      <c r="G23" s="2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6:49" ht="26.25" x14ac:dyDescent="0.2">
      <c r="F24" s="18"/>
      <c r="G24" s="2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6:49" ht="26.25" x14ac:dyDescent="0.2">
      <c r="F25" s="21"/>
      <c r="G25" s="2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6:49" ht="23.25" x14ac:dyDescent="0.35">
      <c r="F26" s="22"/>
      <c r="G26" s="30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</row>
    <row r="27" spans="6:49" ht="23.25" x14ac:dyDescent="0.35">
      <c r="F27" s="22"/>
      <c r="G27" s="30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</row>
    <row r="28" spans="6:49" ht="23.25" x14ac:dyDescent="0.35">
      <c r="F28" s="22"/>
      <c r="G28" s="30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</row>
    <row r="29" spans="6:49" ht="23.25" x14ac:dyDescent="0.35">
      <c r="F29" s="22"/>
      <c r="G29" s="30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6:49" ht="23.25" x14ac:dyDescent="0.35">
      <c r="F30" s="22"/>
      <c r="G30" s="30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</row>
    <row r="31" spans="6:49" ht="23.25" x14ac:dyDescent="0.35">
      <c r="F31" s="22"/>
      <c r="G31" s="30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6:49" ht="23.25" x14ac:dyDescent="0.35">
      <c r="F32" s="22"/>
      <c r="G32" s="30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6:46" ht="23.25" x14ac:dyDescent="0.35">
      <c r="F33" s="22"/>
      <c r="G33" s="30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</row>
    <row r="34" spans="6:46" ht="23.25" x14ac:dyDescent="0.35">
      <c r="F34" s="22"/>
      <c r="G34" s="30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</row>
    <row r="35" spans="6:46" ht="23.25" x14ac:dyDescent="0.35">
      <c r="F35" s="22"/>
      <c r="G35" s="30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</row>
    <row r="36" spans="6:46" ht="23.25" x14ac:dyDescent="0.35">
      <c r="F36" s="22"/>
      <c r="G36" s="30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</row>
    <row r="37" spans="6:46" ht="23.25" x14ac:dyDescent="0.35">
      <c r="F37" s="22"/>
      <c r="G37" s="30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</row>
    <row r="38" spans="6:46" ht="23.25" x14ac:dyDescent="0.35">
      <c r="F38" s="22"/>
      <c r="G38" s="30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</row>
    <row r="39" spans="6:46" ht="23.25" x14ac:dyDescent="0.35">
      <c r="F39" s="22"/>
      <c r="G39" s="30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</row>
    <row r="40" spans="6:46" ht="23.25" x14ac:dyDescent="0.35">
      <c r="F40" s="22"/>
      <c r="G40" s="30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</row>
    <row r="41" spans="6:46" ht="23.25" x14ac:dyDescent="0.35">
      <c r="F41" s="22"/>
      <c r="G41" s="30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</row>
    <row r="42" spans="6:46" ht="23.25" x14ac:dyDescent="0.35">
      <c r="F42" s="22"/>
      <c r="G42" s="30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</row>
    <row r="43" spans="6:46" ht="23.25" x14ac:dyDescent="0.35">
      <c r="F43" s="22"/>
      <c r="G43" s="30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</row>
    <row r="356" spans="3:3" x14ac:dyDescent="0.2">
      <c r="C356">
        <v>0</v>
      </c>
    </row>
  </sheetData>
  <mergeCells count="1">
    <mergeCell ref="AO7:AT7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AY392"/>
  <sheetViews>
    <sheetView rightToLeft="1" tabSelected="1" topLeftCell="E1" zoomScale="63" zoomScaleNormal="63" workbookViewId="0">
      <pane xSplit="3" ySplit="7" topLeftCell="W8" activePane="bottomRight" state="frozen"/>
      <selection activeCell="E1" sqref="E1"/>
      <selection pane="topRight" activeCell="H1" sqref="H1"/>
      <selection pane="bottomLeft" activeCell="E9" sqref="E9"/>
      <selection pane="bottomRight" activeCell="AG7" sqref="AG7"/>
    </sheetView>
  </sheetViews>
  <sheetFormatPr defaultRowHeight="14.25" x14ac:dyDescent="0.2"/>
  <cols>
    <col min="3" max="3" width="2" bestFit="1" customWidth="1"/>
    <col min="5" max="5" width="4.25" customWidth="1"/>
    <col min="6" max="6" width="16.875" customWidth="1"/>
    <col min="7" max="7" width="59.625" style="31" customWidth="1"/>
    <col min="8" max="13" width="20.875" style="25" hidden="1" customWidth="1"/>
    <col min="14" max="14" width="22.125" style="25" hidden="1" customWidth="1"/>
    <col min="15" max="15" width="24.625" style="25" hidden="1" customWidth="1"/>
    <col min="16" max="16" width="23.625" style="25" hidden="1" customWidth="1"/>
    <col min="17" max="17" width="23.375" style="25" hidden="1" customWidth="1"/>
    <col min="18" max="18" width="23.625" style="25" hidden="1" customWidth="1"/>
    <col min="19" max="19" width="34.125" style="25" hidden="1" customWidth="1"/>
    <col min="20" max="20" width="22.75" hidden="1" customWidth="1"/>
    <col min="21" max="21" width="19.25" hidden="1" customWidth="1"/>
    <col min="22" max="22" width="24.5" hidden="1" customWidth="1"/>
    <col min="23" max="23" width="23.125" customWidth="1"/>
    <col min="24" max="24" width="25.875" hidden="1" customWidth="1"/>
    <col min="25" max="25" width="20.875" hidden="1" customWidth="1"/>
    <col min="26" max="26" width="22.375" hidden="1" customWidth="1"/>
    <col min="27" max="27" width="22.625" hidden="1" customWidth="1"/>
    <col min="28" max="28" width="22" hidden="1" customWidth="1"/>
    <col min="29" max="29" width="22.875" hidden="1" customWidth="1"/>
    <col min="30" max="30" width="18.75" hidden="1" customWidth="1"/>
    <col min="31" max="31" width="20.375" hidden="1" customWidth="1"/>
    <col min="32" max="32" width="25.875" hidden="1" customWidth="1"/>
    <col min="33" max="33" width="26.625" customWidth="1"/>
    <col min="34" max="37" width="24.75" customWidth="1"/>
    <col min="38" max="38" width="27.875" hidden="1" customWidth="1"/>
    <col min="39" max="39" width="22.875" hidden="1" customWidth="1"/>
    <col min="40" max="40" width="20.25" style="24" hidden="1" customWidth="1"/>
    <col min="41" max="41" width="24.375" hidden="1" customWidth="1"/>
    <col min="42" max="42" width="19" hidden="1" customWidth="1"/>
    <col min="43" max="43" width="21.5" hidden="1" customWidth="1"/>
    <col min="44" max="44" width="5.5" hidden="1" customWidth="1"/>
    <col min="45" max="45" width="18.625" hidden="1" customWidth="1"/>
    <col min="46" max="46" width="5" hidden="1" customWidth="1"/>
    <col min="47" max="47" width="0.25" customWidth="1"/>
    <col min="48" max="48" width="26" customWidth="1"/>
    <col min="49" max="49" width="23.25" hidden="1" customWidth="1"/>
    <col min="50" max="50" width="11.125" hidden="1" customWidth="1"/>
    <col min="51" max="51" width="11.125" bestFit="1" customWidth="1"/>
  </cols>
  <sheetData>
    <row r="5" spans="6:49" ht="15" thickBot="1" x14ac:dyDescent="0.25">
      <c r="N5" s="40"/>
      <c r="O5" s="40"/>
    </row>
    <row r="6" spans="6:49" ht="19.5" hidden="1" customHeight="1" thickBot="1" x14ac:dyDescent="0.25">
      <c r="F6" s="80" t="s">
        <v>0</v>
      </c>
      <c r="G6" s="81" t="s">
        <v>1</v>
      </c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77"/>
      <c r="AM6" s="3"/>
      <c r="AN6" s="4"/>
      <c r="AO6" s="74" t="s">
        <v>2</v>
      </c>
      <c r="AP6" s="75"/>
      <c r="AQ6" s="75"/>
      <c r="AR6" s="75"/>
      <c r="AS6" s="75"/>
      <c r="AT6" s="76"/>
    </row>
    <row r="7" spans="6:49" ht="183" customHeight="1" x14ac:dyDescent="0.2">
      <c r="F7" s="54" t="s">
        <v>527</v>
      </c>
      <c r="G7" s="71" t="s">
        <v>1</v>
      </c>
      <c r="H7" s="72" t="s">
        <v>3</v>
      </c>
      <c r="I7" s="72" t="s">
        <v>278</v>
      </c>
      <c r="J7" s="72" t="s">
        <v>279</v>
      </c>
      <c r="K7" s="72" t="s">
        <v>299</v>
      </c>
      <c r="L7" s="72" t="s">
        <v>300</v>
      </c>
      <c r="M7" s="72" t="s">
        <v>322</v>
      </c>
      <c r="N7" s="72" t="s">
        <v>323</v>
      </c>
      <c r="O7" s="72" t="s">
        <v>348</v>
      </c>
      <c r="P7" s="72" t="s">
        <v>347</v>
      </c>
      <c r="Q7" s="72" t="s">
        <v>398</v>
      </c>
      <c r="R7" s="72" t="s">
        <v>399</v>
      </c>
      <c r="S7" s="72" t="s">
        <v>497</v>
      </c>
      <c r="T7" s="72" t="s">
        <v>400</v>
      </c>
      <c r="U7" s="72" t="s">
        <v>4</v>
      </c>
      <c r="V7" s="72" t="s">
        <v>401</v>
      </c>
      <c r="W7" s="71" t="s">
        <v>518</v>
      </c>
      <c r="X7" s="71" t="s">
        <v>480</v>
      </c>
      <c r="Y7" s="71" t="s">
        <v>547</v>
      </c>
      <c r="Z7" s="71" t="s">
        <v>8</v>
      </c>
      <c r="AA7" s="71" t="s">
        <v>482</v>
      </c>
      <c r="AB7" s="71" t="s">
        <v>500</v>
      </c>
      <c r="AC7" s="71" t="s">
        <v>479</v>
      </c>
      <c r="AD7" s="71" t="s">
        <v>548</v>
      </c>
      <c r="AE7" s="71" t="s">
        <v>549</v>
      </c>
      <c r="AF7" s="71" t="s">
        <v>550</v>
      </c>
      <c r="AG7" s="91" t="s">
        <v>551</v>
      </c>
      <c r="AH7" s="71" t="s">
        <v>6</v>
      </c>
      <c r="AI7" s="71" t="s">
        <v>7</v>
      </c>
      <c r="AJ7" s="71" t="s">
        <v>552</v>
      </c>
      <c r="AK7" s="73" t="s">
        <v>9</v>
      </c>
      <c r="AL7" s="79" t="s">
        <v>5</v>
      </c>
      <c r="AM7" s="39" t="s">
        <v>10</v>
      </c>
      <c r="AN7" s="5" t="s">
        <v>11</v>
      </c>
      <c r="AO7" s="5" t="s">
        <v>4</v>
      </c>
      <c r="AP7" s="5" t="s">
        <v>6</v>
      </c>
      <c r="AQ7" s="6" t="s">
        <v>7</v>
      </c>
      <c r="AR7" s="6" t="s">
        <v>8</v>
      </c>
      <c r="AS7" s="7" t="s">
        <v>9</v>
      </c>
      <c r="AT7" s="5" t="s">
        <v>5</v>
      </c>
    </row>
    <row r="8" spans="6:49" ht="60" customHeight="1" x14ac:dyDescent="0.2">
      <c r="F8" s="60">
        <v>1</v>
      </c>
      <c r="G8" s="61" t="s">
        <v>16</v>
      </c>
      <c r="H8" s="62" t="e">
        <f>SUM(#REF!)</f>
        <v>#REF!</v>
      </c>
      <c r="I8" s="62" t="e">
        <f>SUM(#REF!)</f>
        <v>#REF!</v>
      </c>
      <c r="J8" s="62" t="e">
        <f>SUM(#REF!)</f>
        <v>#REF!</v>
      </c>
      <c r="K8" s="62" t="e">
        <f>SUM(#REF!)</f>
        <v>#REF!</v>
      </c>
      <c r="L8" s="62" t="e">
        <f>SUM(#REF!)</f>
        <v>#REF!</v>
      </c>
      <c r="M8" s="62" t="e">
        <f>SUM(#REF!)</f>
        <v>#REF!</v>
      </c>
      <c r="N8" s="62" t="e">
        <f>SUM(#REF!)</f>
        <v>#REF!</v>
      </c>
      <c r="O8" s="62" t="e">
        <f>SUM(#REF!)</f>
        <v>#REF!</v>
      </c>
      <c r="P8" s="62" t="e">
        <f>SUM(#REF!)</f>
        <v>#REF!</v>
      </c>
      <c r="Q8" s="62" t="e">
        <f>SUM(#REF!)</f>
        <v>#REF!</v>
      </c>
      <c r="R8" s="62" t="e">
        <f>SUM(#REF!)</f>
        <v>#REF!</v>
      </c>
      <c r="S8" s="62" t="e">
        <f>SUM(#REF!)</f>
        <v>#REF!</v>
      </c>
      <c r="T8" s="62" t="e">
        <f>SUM(#REF!)</f>
        <v>#REF!</v>
      </c>
      <c r="U8" s="62" t="e">
        <f>SUM(#REF!)</f>
        <v>#REF!</v>
      </c>
      <c r="V8" s="62" t="e">
        <f>SUM(#REF!)</f>
        <v>#REF!</v>
      </c>
      <c r="W8" s="62">
        <f>'תקציב 2018'!H14</f>
        <v>7728000</v>
      </c>
      <c r="X8" s="62" t="e">
        <f>'תקציב 2018'!#REF!</f>
        <v>#REF!</v>
      </c>
      <c r="Y8" s="62" t="e">
        <f>'תקציב 2018'!#REF!</f>
        <v>#REF!</v>
      </c>
      <c r="Z8" s="62" t="e">
        <f>'תקציב 2018'!#REF!</f>
        <v>#REF!</v>
      </c>
      <c r="AA8" s="62" t="e">
        <f>'תקציב 2018'!#REF!</f>
        <v>#REF!</v>
      </c>
      <c r="AB8" s="62" t="e">
        <f>'תקציב 2018'!#REF!</f>
        <v>#REF!</v>
      </c>
      <c r="AC8" s="62" t="e">
        <f>'תקציב 2018'!#REF!</f>
        <v>#REF!</v>
      </c>
      <c r="AD8" s="62" t="e">
        <f>'תקציב 2018'!#REF!</f>
        <v>#REF!</v>
      </c>
      <c r="AE8" s="62" t="e">
        <f>'תקציב 2018'!#REF!</f>
        <v>#REF!</v>
      </c>
      <c r="AF8" s="62" t="e">
        <f>'תקציב 2018'!#REF!</f>
        <v>#REF!</v>
      </c>
      <c r="AG8" s="62">
        <f>'תקציב 2018'!I14</f>
        <v>0</v>
      </c>
      <c r="AH8" s="62">
        <f>'תקציב 2018'!J14</f>
        <v>0</v>
      </c>
      <c r="AI8" s="62">
        <f>'תקציב 2018'!K14</f>
        <v>0</v>
      </c>
      <c r="AJ8" s="62">
        <f>'תקציב 2018'!L14</f>
        <v>200000</v>
      </c>
      <c r="AK8" s="69">
        <f>'תקציב 2018'!M14</f>
        <v>7528000</v>
      </c>
      <c r="AL8" s="34">
        <f>'תקציב 2018'!N14</f>
        <v>7628000</v>
      </c>
      <c r="AM8" s="34" t="e">
        <f>SUM(#REF!)</f>
        <v>#REF!</v>
      </c>
      <c r="AN8" s="9" t="e">
        <f>SUM(#REF!)</f>
        <v>#REF!</v>
      </c>
      <c r="AO8" s="9" t="e">
        <f>SUM(#REF!)</f>
        <v>#REF!</v>
      </c>
      <c r="AP8" s="9" t="e">
        <f>SUM(#REF!)</f>
        <v>#REF!</v>
      </c>
      <c r="AQ8" s="9" t="e">
        <f>SUM(#REF!)</f>
        <v>#REF!</v>
      </c>
      <c r="AR8" s="9" t="e">
        <f>SUM(#REF!)</f>
        <v>#REF!</v>
      </c>
      <c r="AS8" s="9" t="e">
        <f>SUM(#REF!)</f>
        <v>#REF!</v>
      </c>
      <c r="AT8" s="9" t="e">
        <f>SUM(#REF!)</f>
        <v>#REF!</v>
      </c>
      <c r="AU8" s="9" t="e">
        <f>AN8-AO8-AT8</f>
        <v>#REF!</v>
      </c>
      <c r="AW8" s="10" t="e">
        <f>W8-X8-AC8</f>
        <v>#REF!</v>
      </c>
    </row>
    <row r="9" spans="6:49" ht="60" customHeight="1" x14ac:dyDescent="0.2">
      <c r="F9" s="63"/>
      <c r="G9" s="61" t="s">
        <v>22</v>
      </c>
      <c r="H9" s="62" t="e">
        <f>SUM(#REF!)</f>
        <v>#REF!</v>
      </c>
      <c r="I9" s="62" t="e">
        <f>SUM(#REF!)</f>
        <v>#REF!</v>
      </c>
      <c r="J9" s="62" t="e">
        <f>SUM(#REF!)</f>
        <v>#REF!</v>
      </c>
      <c r="K9" s="62" t="e">
        <f>SUM(#REF!)</f>
        <v>#REF!</v>
      </c>
      <c r="L9" s="62" t="e">
        <f>SUM(#REF!)</f>
        <v>#REF!</v>
      </c>
      <c r="M9" s="62" t="e">
        <f>SUM(#REF!)</f>
        <v>#REF!</v>
      </c>
      <c r="N9" s="62" t="e">
        <f>SUM(#REF!)</f>
        <v>#REF!</v>
      </c>
      <c r="O9" s="62" t="e">
        <f>SUM(#REF!)</f>
        <v>#REF!</v>
      </c>
      <c r="P9" s="62" t="e">
        <f>SUM(#REF!)</f>
        <v>#REF!</v>
      </c>
      <c r="Q9" s="62" t="e">
        <f>SUM(#REF!)</f>
        <v>#REF!</v>
      </c>
      <c r="R9" s="62" t="e">
        <f>SUM(#REF!)</f>
        <v>#REF!</v>
      </c>
      <c r="S9" s="62" t="e">
        <f>SUM(#REF!)</f>
        <v>#REF!</v>
      </c>
      <c r="T9" s="62" t="e">
        <f>SUM(#REF!)</f>
        <v>#REF!</v>
      </c>
      <c r="U9" s="62" t="e">
        <f>SUM(#REF!)</f>
        <v>#REF!</v>
      </c>
      <c r="V9" s="62" t="e">
        <f>SUM(#REF!)</f>
        <v>#REF!</v>
      </c>
      <c r="W9" s="62">
        <f>'תקציב 2018'!H23</f>
        <v>44500000</v>
      </c>
      <c r="X9" s="62" t="e">
        <f>'תקציב 2018'!#REF!</f>
        <v>#REF!</v>
      </c>
      <c r="Y9" s="62" t="e">
        <f>'תקציב 2018'!#REF!</f>
        <v>#REF!</v>
      </c>
      <c r="Z9" s="62" t="e">
        <f>'תקציב 2018'!#REF!</f>
        <v>#REF!</v>
      </c>
      <c r="AA9" s="62" t="e">
        <f>'תקציב 2018'!#REF!</f>
        <v>#REF!</v>
      </c>
      <c r="AB9" s="62" t="e">
        <f>'תקציב 2018'!#REF!</f>
        <v>#REF!</v>
      </c>
      <c r="AC9" s="62" t="e">
        <f>'תקציב 2018'!#REF!</f>
        <v>#REF!</v>
      </c>
      <c r="AD9" s="62" t="e">
        <f>'תקציב 2018'!#REF!</f>
        <v>#REF!</v>
      </c>
      <c r="AE9" s="62" t="e">
        <f>'תקציב 2018'!#REF!</f>
        <v>#REF!</v>
      </c>
      <c r="AF9" s="62" t="e">
        <f>'תקציב 2018'!#REF!</f>
        <v>#REF!</v>
      </c>
      <c r="AG9" s="62">
        <f>'תקציב 2018'!I23</f>
        <v>0</v>
      </c>
      <c r="AH9" s="62">
        <f>'תקציב 2018'!J23</f>
        <v>10000000</v>
      </c>
      <c r="AI9" s="62">
        <f>'תקציב 2018'!K23</f>
        <v>20000000</v>
      </c>
      <c r="AJ9" s="62">
        <f>'תקציב 2018'!L23</f>
        <v>1500000</v>
      </c>
      <c r="AK9" s="69">
        <f>'תקציב 2018'!M23</f>
        <v>13000000</v>
      </c>
      <c r="AL9" s="34">
        <f>'תקציב 2018'!N23</f>
        <v>44500000</v>
      </c>
      <c r="AM9" s="34" t="e">
        <f>SUM(#REF!)</f>
        <v>#REF!</v>
      </c>
      <c r="AN9" s="9" t="e">
        <f>SUM(#REF!)</f>
        <v>#REF!</v>
      </c>
      <c r="AO9" s="9" t="e">
        <f>SUM(#REF!)</f>
        <v>#REF!</v>
      </c>
      <c r="AP9" s="9" t="e">
        <f>SUM(#REF!)</f>
        <v>#REF!</v>
      </c>
      <c r="AQ9" s="9" t="e">
        <f>SUM(#REF!)</f>
        <v>#REF!</v>
      </c>
      <c r="AR9" s="9" t="e">
        <f>SUM(#REF!)</f>
        <v>#REF!</v>
      </c>
      <c r="AS9" s="9" t="e">
        <f>SUM(#REF!)</f>
        <v>#REF!</v>
      </c>
      <c r="AT9" s="9" t="e">
        <f>SUM(#REF!)</f>
        <v>#REF!</v>
      </c>
      <c r="AU9" s="9" t="e">
        <f>AN9-AO9-AT9</f>
        <v>#REF!</v>
      </c>
      <c r="AW9" s="10" t="e">
        <f>W9-X9-AC9</f>
        <v>#REF!</v>
      </c>
    </row>
    <row r="10" spans="6:49" ht="60" customHeight="1" x14ac:dyDescent="0.2">
      <c r="F10" s="63"/>
      <c r="G10" s="61" t="s">
        <v>24</v>
      </c>
      <c r="H10" s="62" t="e">
        <f>SUM(#REF!)</f>
        <v>#REF!</v>
      </c>
      <c r="I10" s="62" t="e">
        <f>SUM(#REF!)</f>
        <v>#REF!</v>
      </c>
      <c r="J10" s="62" t="e">
        <f>SUM(#REF!)</f>
        <v>#REF!</v>
      </c>
      <c r="K10" s="62" t="e">
        <f>SUM(#REF!)</f>
        <v>#REF!</v>
      </c>
      <c r="L10" s="62" t="e">
        <f>SUM(#REF!)</f>
        <v>#REF!</v>
      </c>
      <c r="M10" s="62" t="e">
        <f>SUM(#REF!)</f>
        <v>#REF!</v>
      </c>
      <c r="N10" s="62" t="e">
        <f>SUM(#REF!)</f>
        <v>#REF!</v>
      </c>
      <c r="O10" s="62" t="e">
        <f>SUM(#REF!)</f>
        <v>#REF!</v>
      </c>
      <c r="P10" s="62" t="e">
        <f>SUM(#REF!)</f>
        <v>#REF!</v>
      </c>
      <c r="Q10" s="62" t="e">
        <f>SUM(#REF!)</f>
        <v>#REF!</v>
      </c>
      <c r="R10" s="62" t="e">
        <f>SUM(#REF!)</f>
        <v>#REF!</v>
      </c>
      <c r="S10" s="62" t="e">
        <f>SUM(#REF!)</f>
        <v>#REF!</v>
      </c>
      <c r="T10" s="62" t="e">
        <f>SUM(#REF!)</f>
        <v>#REF!</v>
      </c>
      <c r="U10" s="62" t="e">
        <f>SUM(#REF!)</f>
        <v>#REF!</v>
      </c>
      <c r="V10" s="62" t="e">
        <f>SUM(#REF!)</f>
        <v>#REF!</v>
      </c>
      <c r="W10" s="62">
        <f>'תקציב 2018'!H28</f>
        <v>9895000</v>
      </c>
      <c r="X10" s="62" t="e">
        <f>'תקציב 2018'!#REF!</f>
        <v>#REF!</v>
      </c>
      <c r="Y10" s="62" t="e">
        <f>'תקציב 2018'!#REF!</f>
        <v>#REF!</v>
      </c>
      <c r="Z10" s="62" t="e">
        <f>'תקציב 2018'!#REF!</f>
        <v>#REF!</v>
      </c>
      <c r="AA10" s="62" t="e">
        <f>'תקציב 2018'!#REF!</f>
        <v>#REF!</v>
      </c>
      <c r="AB10" s="62" t="e">
        <f>'תקציב 2018'!#REF!</f>
        <v>#REF!</v>
      </c>
      <c r="AC10" s="62" t="e">
        <f>'תקציב 2018'!#REF!</f>
        <v>#REF!</v>
      </c>
      <c r="AD10" s="62" t="e">
        <f>'תקציב 2018'!#REF!</f>
        <v>#REF!</v>
      </c>
      <c r="AE10" s="62" t="e">
        <f>'תקציב 2018'!#REF!</f>
        <v>#REF!</v>
      </c>
      <c r="AF10" s="62" t="e">
        <f>'תקציב 2018'!#REF!</f>
        <v>#REF!</v>
      </c>
      <c r="AG10" s="62">
        <f>'תקציב 2018'!I28</f>
        <v>0</v>
      </c>
      <c r="AH10" s="62">
        <f>'תקציב 2018'!J28</f>
        <v>9845000</v>
      </c>
      <c r="AI10" s="62">
        <f>'תקציב 2018'!K28</f>
        <v>0</v>
      </c>
      <c r="AJ10" s="62">
        <f>'תקציב 2018'!L28</f>
        <v>50000</v>
      </c>
      <c r="AK10" s="69">
        <f>'תקציב 2018'!M28</f>
        <v>0</v>
      </c>
      <c r="AL10" s="34">
        <f>'תקציב 2018'!N28</f>
        <v>8345000</v>
      </c>
      <c r="AM10" s="34" t="e">
        <f>SUM(#REF!)</f>
        <v>#REF!</v>
      </c>
      <c r="AN10" s="9" t="e">
        <f>SUM(#REF!)</f>
        <v>#REF!</v>
      </c>
      <c r="AO10" s="9" t="e">
        <f>SUM(#REF!)</f>
        <v>#REF!</v>
      </c>
      <c r="AP10" s="9" t="e">
        <f>SUM(#REF!)</f>
        <v>#REF!</v>
      </c>
      <c r="AQ10" s="9" t="e">
        <f>SUM(#REF!)</f>
        <v>#REF!</v>
      </c>
      <c r="AR10" s="9" t="e">
        <f>SUM(#REF!)</f>
        <v>#REF!</v>
      </c>
      <c r="AS10" s="9" t="e">
        <f>SUM(#REF!)</f>
        <v>#REF!</v>
      </c>
      <c r="AT10" s="9" t="e">
        <f>SUM(#REF!)</f>
        <v>#REF!</v>
      </c>
      <c r="AU10" s="9" t="e">
        <f>AN10-AO10-AT10</f>
        <v>#REF!</v>
      </c>
      <c r="AW10" s="10" t="e">
        <f>W10-X10-AC10</f>
        <v>#REF!</v>
      </c>
    </row>
    <row r="11" spans="6:49" ht="60" customHeight="1" x14ac:dyDescent="0.2">
      <c r="F11" s="63"/>
      <c r="G11" s="61" t="s">
        <v>36</v>
      </c>
      <c r="H11" s="62" t="e">
        <f>SUM(#REF!)</f>
        <v>#REF!</v>
      </c>
      <c r="I11" s="62" t="e">
        <f>SUM(#REF!)</f>
        <v>#REF!</v>
      </c>
      <c r="J11" s="62" t="e">
        <f>SUM(#REF!)</f>
        <v>#REF!</v>
      </c>
      <c r="K11" s="62" t="e">
        <f>SUM(#REF!)</f>
        <v>#REF!</v>
      </c>
      <c r="L11" s="62" t="e">
        <f>SUM(#REF!)</f>
        <v>#REF!</v>
      </c>
      <c r="M11" s="62" t="e">
        <f>SUM(#REF!)</f>
        <v>#REF!</v>
      </c>
      <c r="N11" s="62" t="e">
        <f>SUM(#REF!)</f>
        <v>#REF!</v>
      </c>
      <c r="O11" s="62" t="e">
        <f>SUM(#REF!)</f>
        <v>#REF!</v>
      </c>
      <c r="P11" s="62" t="e">
        <f>SUM(#REF!)</f>
        <v>#REF!</v>
      </c>
      <c r="Q11" s="62" t="e">
        <f>SUM(#REF!)</f>
        <v>#REF!</v>
      </c>
      <c r="R11" s="62" t="e">
        <f>SUM(#REF!)</f>
        <v>#REF!</v>
      </c>
      <c r="S11" s="62" t="e">
        <f>SUM(#REF!)</f>
        <v>#REF!</v>
      </c>
      <c r="T11" s="62" t="e">
        <f>SUM(#REF!)</f>
        <v>#REF!</v>
      </c>
      <c r="U11" s="62" t="e">
        <f>SUM(#REF!)</f>
        <v>#REF!</v>
      </c>
      <c r="V11" s="62" t="e">
        <f>SUM(#REF!)</f>
        <v>#REF!</v>
      </c>
      <c r="W11" s="62">
        <f>'תקציב 2018'!H57</f>
        <v>128500000</v>
      </c>
      <c r="X11" s="62" t="e">
        <f>'תקציב 2018'!#REF!</f>
        <v>#REF!</v>
      </c>
      <c r="Y11" s="62" t="e">
        <f>'תקציב 2018'!#REF!</f>
        <v>#REF!</v>
      </c>
      <c r="Z11" s="62" t="e">
        <f>'תקציב 2018'!#REF!</f>
        <v>#REF!</v>
      </c>
      <c r="AA11" s="62" t="e">
        <f>'תקציב 2018'!#REF!</f>
        <v>#REF!</v>
      </c>
      <c r="AB11" s="62" t="e">
        <f>'תקציב 2018'!#REF!</f>
        <v>#REF!</v>
      </c>
      <c r="AC11" s="62" t="e">
        <f>'תקציב 2018'!#REF!</f>
        <v>#REF!</v>
      </c>
      <c r="AD11" s="62" t="e">
        <f>'תקציב 2018'!#REF!</f>
        <v>#REF!</v>
      </c>
      <c r="AE11" s="62" t="e">
        <f>'תקציב 2018'!#REF!</f>
        <v>#REF!</v>
      </c>
      <c r="AF11" s="62" t="e">
        <f>'תקציב 2018'!#REF!</f>
        <v>#REF!</v>
      </c>
      <c r="AG11" s="62">
        <f>'תקציב 2018'!I57</f>
        <v>8000000</v>
      </c>
      <c r="AH11" s="62">
        <f>'תקציב 2018'!J57</f>
        <v>31200000</v>
      </c>
      <c r="AI11" s="62">
        <f>'תקציב 2018'!K57</f>
        <v>88300000</v>
      </c>
      <c r="AJ11" s="62">
        <f>'תקציב 2018'!L57</f>
        <v>1000000</v>
      </c>
      <c r="AK11" s="69">
        <f>'תקציב 2018'!M57</f>
        <v>0</v>
      </c>
      <c r="AL11" s="34">
        <f>'תקציב 2018'!N57</f>
        <v>120500000</v>
      </c>
      <c r="AM11" s="34" t="e">
        <f>SUM(#REF!)</f>
        <v>#REF!</v>
      </c>
      <c r="AN11" s="9" t="e">
        <f>SUM(#REF!)</f>
        <v>#REF!</v>
      </c>
      <c r="AO11" s="9" t="e">
        <f>SUM(#REF!)</f>
        <v>#REF!</v>
      </c>
      <c r="AP11" s="9" t="e">
        <f>SUM(#REF!)</f>
        <v>#REF!</v>
      </c>
      <c r="AQ11" s="9" t="e">
        <f>SUM(#REF!)</f>
        <v>#REF!</v>
      </c>
      <c r="AR11" s="9" t="e">
        <f>SUM(#REF!)</f>
        <v>#REF!</v>
      </c>
      <c r="AS11" s="9" t="e">
        <f>SUM(#REF!)</f>
        <v>#REF!</v>
      </c>
      <c r="AT11" s="9" t="e">
        <f>SUM(#REF!)</f>
        <v>#REF!</v>
      </c>
      <c r="AU11" s="9" t="e">
        <f t="shared" ref="AU11:AU17" si="0">AN11-AO11-AT11</f>
        <v>#REF!</v>
      </c>
      <c r="AW11" s="10" t="e">
        <f t="shared" ref="AW11:AW16" si="1">W11-X11-AC11</f>
        <v>#REF!</v>
      </c>
    </row>
    <row r="12" spans="6:49" ht="60" customHeight="1" x14ac:dyDescent="0.2">
      <c r="F12" s="63"/>
      <c r="G12" s="61" t="s">
        <v>39</v>
      </c>
      <c r="H12" s="62" t="e">
        <f>SUM(#REF!)</f>
        <v>#REF!</v>
      </c>
      <c r="I12" s="62" t="e">
        <f>SUM(#REF!)</f>
        <v>#REF!</v>
      </c>
      <c r="J12" s="62" t="e">
        <f>SUM(#REF!)</f>
        <v>#REF!</v>
      </c>
      <c r="K12" s="62" t="e">
        <f>SUM(#REF!)</f>
        <v>#REF!</v>
      </c>
      <c r="L12" s="62" t="e">
        <f>SUM(#REF!)</f>
        <v>#REF!</v>
      </c>
      <c r="M12" s="62" t="e">
        <f>SUM(#REF!)</f>
        <v>#REF!</v>
      </c>
      <c r="N12" s="62" t="e">
        <f>SUM(#REF!)</f>
        <v>#REF!</v>
      </c>
      <c r="O12" s="62" t="e">
        <f>SUM(#REF!)</f>
        <v>#REF!</v>
      </c>
      <c r="P12" s="62" t="e">
        <f>SUM(#REF!)</f>
        <v>#REF!</v>
      </c>
      <c r="Q12" s="62" t="e">
        <f>SUM(#REF!)</f>
        <v>#REF!</v>
      </c>
      <c r="R12" s="62" t="e">
        <f>SUM(#REF!)</f>
        <v>#REF!</v>
      </c>
      <c r="S12" s="62" t="e">
        <f>SUM(#REF!)</f>
        <v>#REF!</v>
      </c>
      <c r="T12" s="62" t="e">
        <f>SUM(#REF!)</f>
        <v>#REF!</v>
      </c>
      <c r="U12" s="62" t="e">
        <f>SUM(#REF!)</f>
        <v>#REF!</v>
      </c>
      <c r="V12" s="62" t="e">
        <f>SUM(#REF!)</f>
        <v>#REF!</v>
      </c>
      <c r="W12" s="62">
        <f>'תקציב 2018'!H62</f>
        <v>1150000</v>
      </c>
      <c r="X12" s="62" t="e">
        <f>'תקציב 2018'!#REF!</f>
        <v>#REF!</v>
      </c>
      <c r="Y12" s="62" t="e">
        <f>'תקציב 2018'!#REF!</f>
        <v>#REF!</v>
      </c>
      <c r="Z12" s="62" t="e">
        <f>'תקציב 2018'!#REF!</f>
        <v>#REF!</v>
      </c>
      <c r="AA12" s="62" t="e">
        <f>'תקציב 2018'!#REF!</f>
        <v>#REF!</v>
      </c>
      <c r="AB12" s="62" t="e">
        <f>'תקציב 2018'!#REF!</f>
        <v>#REF!</v>
      </c>
      <c r="AC12" s="62" t="e">
        <f>'תקציב 2018'!#REF!</f>
        <v>#REF!</v>
      </c>
      <c r="AD12" s="62" t="e">
        <f>'תקציב 2018'!#REF!</f>
        <v>#REF!</v>
      </c>
      <c r="AE12" s="62" t="e">
        <f>'תקציב 2018'!#REF!</f>
        <v>#REF!</v>
      </c>
      <c r="AF12" s="62" t="e">
        <f>'תקציב 2018'!#REF!</f>
        <v>#REF!</v>
      </c>
      <c r="AG12" s="62">
        <f>'תקציב 2018'!I62</f>
        <v>505000</v>
      </c>
      <c r="AH12" s="62">
        <f>'תקציב 2018'!J62</f>
        <v>45000</v>
      </c>
      <c r="AI12" s="62">
        <f>'תקציב 2018'!K62</f>
        <v>0</v>
      </c>
      <c r="AJ12" s="62">
        <f>'תקציב 2018'!L62</f>
        <v>600000</v>
      </c>
      <c r="AK12" s="69">
        <f>'תקציב 2018'!M62</f>
        <v>0</v>
      </c>
      <c r="AL12" s="34">
        <f>'תקציב 2018'!N62</f>
        <v>645000</v>
      </c>
      <c r="AM12" s="34" t="e">
        <f>SUM(#REF!)</f>
        <v>#REF!</v>
      </c>
      <c r="AN12" s="9" t="e">
        <f>SUM(#REF!)</f>
        <v>#REF!</v>
      </c>
      <c r="AO12" s="9" t="e">
        <f>SUM(#REF!)</f>
        <v>#REF!</v>
      </c>
      <c r="AP12" s="9" t="e">
        <f>SUM(#REF!)</f>
        <v>#REF!</v>
      </c>
      <c r="AQ12" s="9" t="e">
        <f>SUM(#REF!)</f>
        <v>#REF!</v>
      </c>
      <c r="AR12" s="9" t="e">
        <f>SUM(#REF!)</f>
        <v>#REF!</v>
      </c>
      <c r="AS12" s="9" t="e">
        <f>SUM(#REF!)</f>
        <v>#REF!</v>
      </c>
      <c r="AT12" s="9" t="e">
        <f>SUM(#REF!)</f>
        <v>#REF!</v>
      </c>
      <c r="AU12" s="9" t="e">
        <f t="shared" si="0"/>
        <v>#REF!</v>
      </c>
      <c r="AW12" s="10" t="e">
        <f t="shared" si="1"/>
        <v>#REF!</v>
      </c>
    </row>
    <row r="13" spans="6:49" ht="60" customHeight="1" x14ac:dyDescent="0.2">
      <c r="F13" s="63"/>
      <c r="G13" s="61" t="s">
        <v>43</v>
      </c>
      <c r="H13" s="62" t="e">
        <f>SUM(#REF!)</f>
        <v>#REF!</v>
      </c>
      <c r="I13" s="62" t="e">
        <f>SUM(#REF!)</f>
        <v>#REF!</v>
      </c>
      <c r="J13" s="62" t="e">
        <f>SUM(#REF!)</f>
        <v>#REF!</v>
      </c>
      <c r="K13" s="62" t="e">
        <f>SUM(#REF!)</f>
        <v>#REF!</v>
      </c>
      <c r="L13" s="62" t="e">
        <f>SUM(#REF!)</f>
        <v>#REF!</v>
      </c>
      <c r="M13" s="62" t="e">
        <f>SUM(#REF!)</f>
        <v>#REF!</v>
      </c>
      <c r="N13" s="62" t="e">
        <f>SUM(#REF!)</f>
        <v>#REF!</v>
      </c>
      <c r="O13" s="62" t="e">
        <f>SUM(#REF!)</f>
        <v>#REF!</v>
      </c>
      <c r="P13" s="62" t="e">
        <f>SUM(#REF!)</f>
        <v>#REF!</v>
      </c>
      <c r="Q13" s="62" t="e">
        <f>SUM(#REF!)</f>
        <v>#REF!</v>
      </c>
      <c r="R13" s="62" t="e">
        <f>SUM(#REF!)</f>
        <v>#REF!</v>
      </c>
      <c r="S13" s="62" t="e">
        <f>SUM(#REF!)</f>
        <v>#REF!</v>
      </c>
      <c r="T13" s="62" t="e">
        <f>SUM(#REF!)</f>
        <v>#REF!</v>
      </c>
      <c r="U13" s="62" t="e">
        <f>SUM(#REF!)</f>
        <v>#REF!</v>
      </c>
      <c r="V13" s="62" t="e">
        <f>SUM(#REF!)</f>
        <v>#REF!</v>
      </c>
      <c r="W13" s="62">
        <f>'תקציב 2018'!H71</f>
        <v>14300000</v>
      </c>
      <c r="X13" s="62" t="e">
        <f>'תקציב 2018'!#REF!</f>
        <v>#REF!</v>
      </c>
      <c r="Y13" s="62" t="e">
        <f>'תקציב 2018'!#REF!</f>
        <v>#REF!</v>
      </c>
      <c r="Z13" s="62" t="e">
        <f>'תקציב 2018'!#REF!</f>
        <v>#REF!</v>
      </c>
      <c r="AA13" s="62" t="e">
        <f>'תקציב 2018'!#REF!</f>
        <v>#REF!</v>
      </c>
      <c r="AB13" s="62" t="e">
        <f>'תקציב 2018'!#REF!</f>
        <v>#REF!</v>
      </c>
      <c r="AC13" s="62" t="e">
        <f>'תקציב 2018'!#REF!</f>
        <v>#REF!</v>
      </c>
      <c r="AD13" s="62" t="e">
        <f>'תקציב 2018'!#REF!</f>
        <v>#REF!</v>
      </c>
      <c r="AE13" s="62" t="e">
        <f>'תקציב 2018'!#REF!</f>
        <v>#REF!</v>
      </c>
      <c r="AF13" s="62" t="e">
        <f>'תקציב 2018'!#REF!</f>
        <v>#REF!</v>
      </c>
      <c r="AG13" s="62">
        <f>'תקציב 2018'!I71</f>
        <v>4000000</v>
      </c>
      <c r="AH13" s="62">
        <f>'תקציב 2018'!J71</f>
        <v>4500000</v>
      </c>
      <c r="AI13" s="62">
        <f>'תקציב 2018'!K71</f>
        <v>5800000</v>
      </c>
      <c r="AJ13" s="62">
        <f>'תקציב 2018'!L71</f>
        <v>0</v>
      </c>
      <c r="AK13" s="69">
        <f>'תקציב 2018'!M71</f>
        <v>0</v>
      </c>
      <c r="AL13" s="34">
        <f>'תקציב 2018'!N71</f>
        <v>10300000</v>
      </c>
      <c r="AM13" s="34" t="e">
        <f>SUM(#REF!)</f>
        <v>#REF!</v>
      </c>
      <c r="AN13" s="9" t="e">
        <f>SUM(#REF!)</f>
        <v>#REF!</v>
      </c>
      <c r="AO13" s="9" t="e">
        <f>SUM(#REF!)</f>
        <v>#REF!</v>
      </c>
      <c r="AP13" s="9" t="e">
        <f>SUM(#REF!)</f>
        <v>#REF!</v>
      </c>
      <c r="AQ13" s="9" t="e">
        <f>SUM(#REF!)</f>
        <v>#REF!</v>
      </c>
      <c r="AR13" s="9" t="e">
        <f>SUM(#REF!)</f>
        <v>#REF!</v>
      </c>
      <c r="AS13" s="9" t="e">
        <f>SUM(#REF!)</f>
        <v>#REF!</v>
      </c>
      <c r="AT13" s="9" t="e">
        <f>SUM(#REF!)</f>
        <v>#REF!</v>
      </c>
      <c r="AU13" s="9" t="e">
        <f t="shared" si="0"/>
        <v>#REF!</v>
      </c>
      <c r="AW13" s="10" t="e">
        <f t="shared" si="1"/>
        <v>#REF!</v>
      </c>
    </row>
    <row r="14" spans="6:49" ht="60" customHeight="1" x14ac:dyDescent="0.2">
      <c r="F14" s="63"/>
      <c r="G14" s="61" t="s">
        <v>56</v>
      </c>
      <c r="H14" s="62" t="e">
        <f>SUM(#REF!)</f>
        <v>#REF!</v>
      </c>
      <c r="I14" s="62" t="e">
        <f>SUM(#REF!)</f>
        <v>#REF!</v>
      </c>
      <c r="J14" s="62" t="e">
        <f>SUM(#REF!)</f>
        <v>#REF!</v>
      </c>
      <c r="K14" s="62" t="e">
        <f>SUM(#REF!)</f>
        <v>#REF!</v>
      </c>
      <c r="L14" s="62" t="e">
        <f>SUM(#REF!)</f>
        <v>#REF!</v>
      </c>
      <c r="M14" s="62" t="e">
        <f>SUM(#REF!)</f>
        <v>#REF!</v>
      </c>
      <c r="N14" s="62" t="e">
        <f>SUM(#REF!)</f>
        <v>#REF!</v>
      </c>
      <c r="O14" s="62" t="e">
        <f>SUM(#REF!)</f>
        <v>#REF!</v>
      </c>
      <c r="P14" s="62" t="e">
        <f>SUM(#REF!)</f>
        <v>#REF!</v>
      </c>
      <c r="Q14" s="62" t="e">
        <f>SUM(#REF!)</f>
        <v>#REF!</v>
      </c>
      <c r="R14" s="62" t="e">
        <f>SUM(#REF!)</f>
        <v>#REF!</v>
      </c>
      <c r="S14" s="62" t="e">
        <f>SUM(#REF!)</f>
        <v>#REF!</v>
      </c>
      <c r="T14" s="62" t="e">
        <f>SUM(#REF!)</f>
        <v>#REF!</v>
      </c>
      <c r="U14" s="62" t="e">
        <f>SUM(#REF!)</f>
        <v>#REF!</v>
      </c>
      <c r="V14" s="62" t="e">
        <f>SUM(#REF!)</f>
        <v>#REF!</v>
      </c>
      <c r="W14" s="62">
        <f>'תקציב 2018'!H87</f>
        <v>38000000</v>
      </c>
      <c r="X14" s="62" t="e">
        <f>'תקציב 2018'!#REF!</f>
        <v>#REF!</v>
      </c>
      <c r="Y14" s="62" t="e">
        <f>'תקציב 2018'!#REF!</f>
        <v>#REF!</v>
      </c>
      <c r="Z14" s="62" t="e">
        <f>'תקציב 2018'!#REF!</f>
        <v>#REF!</v>
      </c>
      <c r="AA14" s="62" t="e">
        <f>'תקציב 2018'!#REF!</f>
        <v>#REF!</v>
      </c>
      <c r="AB14" s="62" t="e">
        <f>'תקציב 2018'!#REF!</f>
        <v>#REF!</v>
      </c>
      <c r="AC14" s="62" t="e">
        <f>'תקציב 2018'!#REF!</f>
        <v>#REF!</v>
      </c>
      <c r="AD14" s="62" t="e">
        <f>'תקציב 2018'!#REF!</f>
        <v>#REF!</v>
      </c>
      <c r="AE14" s="62" t="e">
        <f>'תקציב 2018'!#REF!</f>
        <v>#REF!</v>
      </c>
      <c r="AF14" s="62" t="e">
        <f>'תקציב 2018'!#REF!</f>
        <v>#REF!</v>
      </c>
      <c r="AG14" s="62">
        <f>'תקציב 2018'!I87</f>
        <v>20000000</v>
      </c>
      <c r="AH14" s="62">
        <f>'תקציב 2018'!J87</f>
        <v>550000</v>
      </c>
      <c r="AI14" s="62">
        <f>'תקציב 2018'!K87</f>
        <v>0</v>
      </c>
      <c r="AJ14" s="62">
        <f>'תקציב 2018'!L87</f>
        <v>50000</v>
      </c>
      <c r="AK14" s="69">
        <f>'תקציב 2018'!M87</f>
        <v>17400000</v>
      </c>
      <c r="AL14" s="34">
        <f>'תקציב 2018'!N87</f>
        <v>18000000</v>
      </c>
      <c r="AM14" s="34" t="e">
        <f>SUM(#REF!)</f>
        <v>#REF!</v>
      </c>
      <c r="AN14" s="9" t="e">
        <f>SUM(#REF!)</f>
        <v>#REF!</v>
      </c>
      <c r="AO14" s="9" t="e">
        <f>SUM(#REF!)</f>
        <v>#REF!</v>
      </c>
      <c r="AP14" s="9" t="e">
        <f>SUM(#REF!)</f>
        <v>#REF!</v>
      </c>
      <c r="AQ14" s="9" t="e">
        <f>SUM(#REF!)</f>
        <v>#REF!</v>
      </c>
      <c r="AR14" s="9" t="e">
        <f>SUM(#REF!)</f>
        <v>#REF!</v>
      </c>
      <c r="AS14" s="9" t="e">
        <f>SUM(#REF!)</f>
        <v>#REF!</v>
      </c>
      <c r="AT14" s="9" t="e">
        <f>SUM(#REF!)</f>
        <v>#REF!</v>
      </c>
      <c r="AU14" s="9" t="e">
        <f t="shared" si="0"/>
        <v>#REF!</v>
      </c>
      <c r="AW14" s="10" t="e">
        <f t="shared" si="1"/>
        <v>#REF!</v>
      </c>
    </row>
    <row r="15" spans="6:49" ht="60" customHeight="1" x14ac:dyDescent="0.2">
      <c r="F15" s="60">
        <v>2</v>
      </c>
      <c r="G15" s="61" t="s">
        <v>57</v>
      </c>
      <c r="H15" s="62" t="e">
        <f>H14+H13+H12+H11+#REF!+H10+H9</f>
        <v>#REF!</v>
      </c>
      <c r="I15" s="62" t="e">
        <f>I14+I13+I12+I11+#REF!+I10+I9</f>
        <v>#REF!</v>
      </c>
      <c r="J15" s="62" t="e">
        <f>J14+J13+J12+J11+#REF!+J10+J9</f>
        <v>#REF!</v>
      </c>
      <c r="K15" s="62" t="e">
        <f>K14+K13+K12+K11+#REF!+K10+K9</f>
        <v>#REF!</v>
      </c>
      <c r="L15" s="62" t="e">
        <f>L14+L13+L12+L11+#REF!+L10+L9</f>
        <v>#REF!</v>
      </c>
      <c r="M15" s="62" t="e">
        <f>M14+M13+M12+M11+#REF!+M10+M9</f>
        <v>#REF!</v>
      </c>
      <c r="N15" s="62" t="e">
        <f>N14+N13+N12+N11+#REF!+N10+N9</f>
        <v>#REF!</v>
      </c>
      <c r="O15" s="62" t="e">
        <f>O14+O13+O12+O11+#REF!+O10+O9</f>
        <v>#REF!</v>
      </c>
      <c r="P15" s="62" t="e">
        <f>P14+P13+P12+P11+#REF!+P10+P9</f>
        <v>#REF!</v>
      </c>
      <c r="Q15" s="62" t="e">
        <f>Q14+Q13+Q12+Q11+#REF!+Q10+Q9</f>
        <v>#REF!</v>
      </c>
      <c r="R15" s="62" t="e">
        <f>R14+R13+R12+R11+#REF!+R10+R9</f>
        <v>#REF!</v>
      </c>
      <c r="S15" s="62" t="e">
        <f>S14+S13+S12+S11+#REF!+S10+S9</f>
        <v>#REF!</v>
      </c>
      <c r="T15" s="62" t="e">
        <f>T14+T13+T12+T11+#REF!+T10+T9</f>
        <v>#REF!</v>
      </c>
      <c r="U15" s="62" t="e">
        <f>U14+U13+U12+U11+#REF!+U10+U9</f>
        <v>#REF!</v>
      </c>
      <c r="V15" s="62" t="e">
        <f>V14+V13+V12+V11+#REF!+V10+V9</f>
        <v>#REF!</v>
      </c>
      <c r="W15" s="62">
        <f>W14+W13+W12+W11+W10+W9</f>
        <v>236345000</v>
      </c>
      <c r="X15" s="62" t="e">
        <f t="shared" ref="X15:AL15" si="2">X14+X13+X12+X11+X10+X9</f>
        <v>#REF!</v>
      </c>
      <c r="Y15" s="62" t="e">
        <f t="shared" si="2"/>
        <v>#REF!</v>
      </c>
      <c r="Z15" s="62" t="e">
        <f t="shared" si="2"/>
        <v>#REF!</v>
      </c>
      <c r="AA15" s="62" t="e">
        <f t="shared" si="2"/>
        <v>#REF!</v>
      </c>
      <c r="AB15" s="62" t="e">
        <f t="shared" si="2"/>
        <v>#REF!</v>
      </c>
      <c r="AC15" s="62" t="e">
        <f t="shared" si="2"/>
        <v>#REF!</v>
      </c>
      <c r="AD15" s="62" t="e">
        <f t="shared" si="2"/>
        <v>#REF!</v>
      </c>
      <c r="AE15" s="62" t="e">
        <f t="shared" si="2"/>
        <v>#REF!</v>
      </c>
      <c r="AF15" s="62" t="e">
        <f t="shared" si="2"/>
        <v>#REF!</v>
      </c>
      <c r="AG15" s="62">
        <f t="shared" si="2"/>
        <v>32505000</v>
      </c>
      <c r="AH15" s="62">
        <f t="shared" si="2"/>
        <v>56140000</v>
      </c>
      <c r="AI15" s="62">
        <f t="shared" si="2"/>
        <v>114100000</v>
      </c>
      <c r="AJ15" s="62">
        <f t="shared" si="2"/>
        <v>3200000</v>
      </c>
      <c r="AK15" s="69">
        <f t="shared" si="2"/>
        <v>30400000</v>
      </c>
      <c r="AL15" s="34">
        <f t="shared" si="2"/>
        <v>202290000</v>
      </c>
      <c r="AM15" s="34" t="e">
        <f>AM14+AM13+AM12+AM11+#REF!+AM10+AM9</f>
        <v>#REF!</v>
      </c>
      <c r="AN15" s="9" t="e">
        <f>AN14+AN13+AN12+AN11+#REF!+AN10+AN9</f>
        <v>#REF!</v>
      </c>
      <c r="AO15" s="9" t="e">
        <f>AO14+AO13+AO12+AO11+#REF!+AO10+AO9</f>
        <v>#REF!</v>
      </c>
      <c r="AP15" s="9" t="e">
        <f>AP14+AP13+AP12+AP11+#REF!+AP10+AP9</f>
        <v>#REF!</v>
      </c>
      <c r="AQ15" s="9" t="e">
        <f>AQ14+AQ13+AQ12+AQ11+#REF!+AQ10+AQ9</f>
        <v>#REF!</v>
      </c>
      <c r="AR15" s="9" t="e">
        <f>AR14+AR13+AR12+AR11+#REF!+AR10+AR9</f>
        <v>#REF!</v>
      </c>
      <c r="AS15" s="9" t="e">
        <f>AS14+AS13+AS12+AS11+#REF!+AS10+AS9</f>
        <v>#REF!</v>
      </c>
      <c r="AT15" s="9" t="e">
        <f>AT14+AT13+AT12+AT11+#REF!+AT10+AT9</f>
        <v>#REF!</v>
      </c>
      <c r="AU15" s="9" t="e">
        <f t="shared" si="0"/>
        <v>#REF!</v>
      </c>
      <c r="AW15" s="10" t="e">
        <f t="shared" si="1"/>
        <v>#REF!</v>
      </c>
    </row>
    <row r="16" spans="6:49" ht="60" customHeight="1" x14ac:dyDescent="0.2">
      <c r="F16" s="63"/>
      <c r="G16" s="61" t="s">
        <v>65</v>
      </c>
      <c r="H16" s="62" t="e">
        <f>SUM(#REF!)</f>
        <v>#REF!</v>
      </c>
      <c r="I16" s="62" t="e">
        <f>SUM(#REF!)</f>
        <v>#REF!</v>
      </c>
      <c r="J16" s="62" t="e">
        <f>SUM(#REF!)</f>
        <v>#REF!</v>
      </c>
      <c r="K16" s="62" t="e">
        <f>SUM(#REF!)</f>
        <v>#REF!</v>
      </c>
      <c r="L16" s="62" t="e">
        <f>SUM(#REF!)</f>
        <v>#REF!</v>
      </c>
      <c r="M16" s="62" t="e">
        <f>SUM(#REF!)</f>
        <v>#REF!</v>
      </c>
      <c r="N16" s="62" t="e">
        <f>SUM(#REF!)</f>
        <v>#REF!</v>
      </c>
      <c r="O16" s="62" t="e">
        <f>SUM(#REF!)</f>
        <v>#REF!</v>
      </c>
      <c r="P16" s="62" t="e">
        <f>SUM(#REF!)</f>
        <v>#REF!</v>
      </c>
      <c r="Q16" s="62" t="e">
        <f>SUM(#REF!)</f>
        <v>#REF!</v>
      </c>
      <c r="R16" s="62" t="e">
        <f>SUM(#REF!)</f>
        <v>#REF!</v>
      </c>
      <c r="S16" s="62" t="e">
        <f>SUM(#REF!)</f>
        <v>#REF!</v>
      </c>
      <c r="T16" s="62" t="e">
        <f>SUM(#REF!)</f>
        <v>#REF!</v>
      </c>
      <c r="U16" s="62" t="e">
        <f>SUM(#REF!)</f>
        <v>#REF!</v>
      </c>
      <c r="V16" s="62" t="e">
        <f>SUM(#REF!)</f>
        <v>#REF!</v>
      </c>
      <c r="W16" s="62">
        <f>'תקציב 2018'!H97</f>
        <v>8050000</v>
      </c>
      <c r="X16" s="62" t="e">
        <f>'תקציב 2018'!#REF!</f>
        <v>#REF!</v>
      </c>
      <c r="Y16" s="62" t="e">
        <f>'תקציב 2018'!#REF!</f>
        <v>#REF!</v>
      </c>
      <c r="Z16" s="62" t="e">
        <f>'תקציב 2018'!#REF!</f>
        <v>#REF!</v>
      </c>
      <c r="AA16" s="62" t="e">
        <f>'תקציב 2018'!#REF!</f>
        <v>#REF!</v>
      </c>
      <c r="AB16" s="62" t="e">
        <f>'תקציב 2018'!#REF!</f>
        <v>#REF!</v>
      </c>
      <c r="AC16" s="62" t="e">
        <f>'תקציב 2018'!#REF!</f>
        <v>#REF!</v>
      </c>
      <c r="AD16" s="62" t="e">
        <f>'תקציב 2018'!#REF!</f>
        <v>#REF!</v>
      </c>
      <c r="AE16" s="62" t="e">
        <f>'תקציב 2018'!#REF!</f>
        <v>#REF!</v>
      </c>
      <c r="AF16" s="62" t="e">
        <f>'תקציב 2018'!#REF!</f>
        <v>#REF!</v>
      </c>
      <c r="AG16" s="62">
        <f>'תקציב 2018'!I97</f>
        <v>0</v>
      </c>
      <c r="AH16" s="62">
        <f>'תקציב 2018'!J97</f>
        <v>0</v>
      </c>
      <c r="AI16" s="62">
        <f>'תקציב 2018'!K97</f>
        <v>0</v>
      </c>
      <c r="AJ16" s="62">
        <f>'תקציב 2018'!L97</f>
        <v>2050000</v>
      </c>
      <c r="AK16" s="69">
        <f>'תקציב 2018'!M97</f>
        <v>6000000</v>
      </c>
      <c r="AL16" s="34">
        <f>'תקציב 2018'!N97</f>
        <v>8050000</v>
      </c>
      <c r="AM16" s="34" t="e">
        <f>SUM(#REF!)</f>
        <v>#REF!</v>
      </c>
      <c r="AN16" s="9" t="e">
        <f>SUM(#REF!)</f>
        <v>#REF!</v>
      </c>
      <c r="AO16" s="9" t="e">
        <f>SUM(#REF!)</f>
        <v>#REF!</v>
      </c>
      <c r="AP16" s="9" t="e">
        <f>SUM(#REF!)</f>
        <v>#REF!</v>
      </c>
      <c r="AQ16" s="9" t="e">
        <f>SUM(#REF!)</f>
        <v>#REF!</v>
      </c>
      <c r="AR16" s="9" t="e">
        <f>SUM(#REF!)</f>
        <v>#REF!</v>
      </c>
      <c r="AS16" s="9" t="e">
        <f>SUM(#REF!)</f>
        <v>#REF!</v>
      </c>
      <c r="AT16" s="9" t="e">
        <f>SUM(#REF!)</f>
        <v>#REF!</v>
      </c>
      <c r="AU16" s="9" t="e">
        <f>SUM(#REF!)</f>
        <v>#REF!</v>
      </c>
      <c r="AW16" s="10" t="e">
        <f t="shared" si="1"/>
        <v>#REF!</v>
      </c>
    </row>
    <row r="17" spans="6:51" ht="60" customHeight="1" x14ac:dyDescent="0.2">
      <c r="F17" s="63"/>
      <c r="G17" s="61" t="s">
        <v>72</v>
      </c>
      <c r="H17" s="62" t="e">
        <f>SUM(#REF!)</f>
        <v>#REF!</v>
      </c>
      <c r="I17" s="62" t="e">
        <f>SUM(#REF!)</f>
        <v>#REF!</v>
      </c>
      <c r="J17" s="62" t="e">
        <f>SUM(#REF!)</f>
        <v>#REF!</v>
      </c>
      <c r="K17" s="62" t="e">
        <f>SUM(#REF!)</f>
        <v>#REF!</v>
      </c>
      <c r="L17" s="62" t="e">
        <f>SUM(#REF!)</f>
        <v>#REF!</v>
      </c>
      <c r="M17" s="62" t="e">
        <f>SUM(#REF!)</f>
        <v>#REF!</v>
      </c>
      <c r="N17" s="62" t="e">
        <f>SUM(#REF!)</f>
        <v>#REF!</v>
      </c>
      <c r="O17" s="62" t="e">
        <f>SUM(#REF!)</f>
        <v>#REF!</v>
      </c>
      <c r="P17" s="62" t="e">
        <f>SUM(#REF!)</f>
        <v>#REF!</v>
      </c>
      <c r="Q17" s="62" t="e">
        <f>SUM(#REF!)</f>
        <v>#REF!</v>
      </c>
      <c r="R17" s="62" t="e">
        <f>SUM(#REF!)</f>
        <v>#REF!</v>
      </c>
      <c r="S17" s="62" t="e">
        <f>SUM(#REF!)</f>
        <v>#REF!</v>
      </c>
      <c r="T17" s="62" t="e">
        <f>SUM(#REF!)</f>
        <v>#REF!</v>
      </c>
      <c r="U17" s="62" t="e">
        <f>SUM(#REF!)</f>
        <v>#REF!</v>
      </c>
      <c r="V17" s="62" t="e">
        <f>SUM(#REF!)</f>
        <v>#REF!</v>
      </c>
      <c r="W17" s="62">
        <f>'תקציב 2018'!H113</f>
        <v>11870000</v>
      </c>
      <c r="X17" s="62" t="e">
        <f>'תקציב 2018'!#REF!</f>
        <v>#REF!</v>
      </c>
      <c r="Y17" s="62" t="e">
        <f>'תקציב 2018'!#REF!</f>
        <v>#REF!</v>
      </c>
      <c r="Z17" s="62" t="e">
        <f>'תקציב 2018'!#REF!</f>
        <v>#REF!</v>
      </c>
      <c r="AA17" s="62" t="e">
        <f>'תקציב 2018'!#REF!</f>
        <v>#REF!</v>
      </c>
      <c r="AB17" s="62" t="e">
        <f>'תקציב 2018'!#REF!</f>
        <v>#REF!</v>
      </c>
      <c r="AC17" s="62" t="e">
        <f>'תקציב 2018'!#REF!</f>
        <v>#REF!</v>
      </c>
      <c r="AD17" s="62" t="e">
        <f>'תקציב 2018'!#REF!</f>
        <v>#REF!</v>
      </c>
      <c r="AE17" s="62" t="e">
        <f>'תקציב 2018'!#REF!</f>
        <v>#REF!</v>
      </c>
      <c r="AF17" s="62" t="e">
        <f>'תקציב 2018'!#REF!</f>
        <v>#REF!</v>
      </c>
      <c r="AG17" s="62">
        <f>'תקציב 2018'!I113</f>
        <v>800000</v>
      </c>
      <c r="AH17" s="62">
        <f>'תקציב 2018'!J113</f>
        <v>0</v>
      </c>
      <c r="AI17" s="62">
        <f>'תקציב 2018'!K113</f>
        <v>0</v>
      </c>
      <c r="AJ17" s="62">
        <f>'תקציב 2018'!L113</f>
        <v>920000</v>
      </c>
      <c r="AK17" s="69">
        <f>'תקציב 2018'!M113</f>
        <v>10150000</v>
      </c>
      <c r="AL17" s="34">
        <f>'תקציב 2018'!N113</f>
        <v>11070000</v>
      </c>
      <c r="AM17" s="34" t="e">
        <f>SUM(#REF!)</f>
        <v>#REF!</v>
      </c>
      <c r="AN17" s="9" t="e">
        <f>SUM(#REF!)</f>
        <v>#REF!</v>
      </c>
      <c r="AO17" s="9" t="e">
        <f>SUM(#REF!)</f>
        <v>#REF!</v>
      </c>
      <c r="AP17" s="9" t="e">
        <f>SUM(#REF!)</f>
        <v>#REF!</v>
      </c>
      <c r="AQ17" s="9" t="e">
        <f>SUM(#REF!)</f>
        <v>#REF!</v>
      </c>
      <c r="AR17" s="9" t="e">
        <f>SUM(#REF!)</f>
        <v>#REF!</v>
      </c>
      <c r="AS17" s="9" t="e">
        <f>SUM(#REF!)</f>
        <v>#REF!</v>
      </c>
      <c r="AT17" s="9" t="e">
        <f>SUM(#REF!)</f>
        <v>#REF!</v>
      </c>
      <c r="AU17" s="9" t="e">
        <f t="shared" si="0"/>
        <v>#REF!</v>
      </c>
      <c r="AW17" s="10" t="e">
        <f t="shared" ref="AW17:AW22" si="3">W17-X17-AC17</f>
        <v>#REF!</v>
      </c>
    </row>
    <row r="18" spans="6:51" ht="60" customHeight="1" x14ac:dyDescent="0.2">
      <c r="F18" s="63"/>
      <c r="G18" s="61" t="s">
        <v>87</v>
      </c>
      <c r="H18" s="62" t="e">
        <f>SUM(#REF!)</f>
        <v>#REF!</v>
      </c>
      <c r="I18" s="62" t="e">
        <f>SUM(#REF!)</f>
        <v>#REF!</v>
      </c>
      <c r="J18" s="62" t="e">
        <f>SUM(#REF!)</f>
        <v>#REF!</v>
      </c>
      <c r="K18" s="62" t="e">
        <f>SUM(#REF!)</f>
        <v>#REF!</v>
      </c>
      <c r="L18" s="62" t="e">
        <f>SUM(#REF!)</f>
        <v>#REF!</v>
      </c>
      <c r="M18" s="62" t="e">
        <f>SUM(#REF!)</f>
        <v>#REF!</v>
      </c>
      <c r="N18" s="62" t="e">
        <f>SUM(#REF!)</f>
        <v>#REF!</v>
      </c>
      <c r="O18" s="62" t="e">
        <f>SUM(#REF!)</f>
        <v>#REF!</v>
      </c>
      <c r="P18" s="62" t="e">
        <f>SUM(#REF!)</f>
        <v>#REF!</v>
      </c>
      <c r="Q18" s="62" t="e">
        <f>SUM(#REF!)</f>
        <v>#REF!</v>
      </c>
      <c r="R18" s="62" t="e">
        <f>SUM(#REF!)</f>
        <v>#REF!</v>
      </c>
      <c r="S18" s="62" t="e">
        <f>SUM(#REF!)</f>
        <v>#REF!</v>
      </c>
      <c r="T18" s="62" t="e">
        <f>SUM(#REF!)</f>
        <v>#REF!</v>
      </c>
      <c r="U18" s="62" t="e">
        <f>SUM(#REF!)</f>
        <v>#REF!</v>
      </c>
      <c r="V18" s="62" t="e">
        <f>SUM(#REF!)</f>
        <v>#REF!</v>
      </c>
      <c r="W18" s="62">
        <f>'תקציב 2018'!H133</f>
        <v>17450000</v>
      </c>
      <c r="X18" s="62" t="e">
        <f>'תקציב 2018'!#REF!</f>
        <v>#REF!</v>
      </c>
      <c r="Y18" s="62" t="e">
        <f>'תקציב 2018'!#REF!</f>
        <v>#REF!</v>
      </c>
      <c r="Z18" s="62" t="e">
        <f>'תקציב 2018'!#REF!</f>
        <v>#REF!</v>
      </c>
      <c r="AA18" s="62" t="e">
        <f>'תקציב 2018'!#REF!</f>
        <v>#REF!</v>
      </c>
      <c r="AB18" s="62" t="e">
        <f>'תקציב 2018'!#REF!</f>
        <v>#REF!</v>
      </c>
      <c r="AC18" s="62" t="e">
        <f>'תקציב 2018'!#REF!</f>
        <v>#REF!</v>
      </c>
      <c r="AD18" s="62" t="e">
        <f>'תקציב 2018'!#REF!</f>
        <v>#REF!</v>
      </c>
      <c r="AE18" s="62" t="e">
        <f>'תקציב 2018'!#REF!</f>
        <v>#REF!</v>
      </c>
      <c r="AF18" s="62" t="e">
        <f>'תקציב 2018'!#REF!</f>
        <v>#REF!</v>
      </c>
      <c r="AG18" s="62">
        <f>'תקציב 2018'!I133</f>
        <v>3650000</v>
      </c>
      <c r="AH18" s="62">
        <f>'תקציב 2018'!J133</f>
        <v>1350000</v>
      </c>
      <c r="AI18" s="62">
        <f>'תקציב 2018'!K133</f>
        <v>0</v>
      </c>
      <c r="AJ18" s="62">
        <f>'תקציב 2018'!L133</f>
        <v>4420000</v>
      </c>
      <c r="AK18" s="69">
        <f>'תקציב 2018'!M133</f>
        <v>8030000</v>
      </c>
      <c r="AL18" s="34">
        <f>'תקציב 2018'!N133</f>
        <v>13800000</v>
      </c>
      <c r="AM18" s="34" t="e">
        <f>SUM(#REF!)</f>
        <v>#REF!</v>
      </c>
      <c r="AN18" s="9" t="e">
        <f>SUM(#REF!)</f>
        <v>#REF!</v>
      </c>
      <c r="AO18" s="9" t="e">
        <f>SUM(#REF!)</f>
        <v>#REF!</v>
      </c>
      <c r="AP18" s="9" t="e">
        <f>SUM(#REF!)</f>
        <v>#REF!</v>
      </c>
      <c r="AQ18" s="9" t="e">
        <f>SUM(#REF!)</f>
        <v>#REF!</v>
      </c>
      <c r="AR18" s="9" t="e">
        <f>SUM(#REF!)</f>
        <v>#REF!</v>
      </c>
      <c r="AS18" s="9" t="e">
        <f>SUM(#REF!)</f>
        <v>#REF!</v>
      </c>
      <c r="AT18" s="9" t="e">
        <f>SUM(#REF!)</f>
        <v>#REF!</v>
      </c>
      <c r="AU18" s="9" t="e">
        <f>AN18-AO18-AT18</f>
        <v>#REF!</v>
      </c>
      <c r="AW18" s="10" t="e">
        <f t="shared" si="3"/>
        <v>#REF!</v>
      </c>
    </row>
    <row r="19" spans="6:51" ht="60" customHeight="1" x14ac:dyDescent="0.2">
      <c r="F19" s="63"/>
      <c r="G19" s="61" t="s">
        <v>93</v>
      </c>
      <c r="H19" s="62" t="e">
        <f>SUM(#REF!)</f>
        <v>#REF!</v>
      </c>
      <c r="I19" s="62" t="e">
        <f>SUM(#REF!)</f>
        <v>#REF!</v>
      </c>
      <c r="J19" s="62" t="e">
        <f>SUM(#REF!)</f>
        <v>#REF!</v>
      </c>
      <c r="K19" s="62" t="e">
        <f>SUM(#REF!)</f>
        <v>#REF!</v>
      </c>
      <c r="L19" s="62" t="e">
        <f>SUM(#REF!)</f>
        <v>#REF!</v>
      </c>
      <c r="M19" s="62" t="e">
        <f>SUM(#REF!)</f>
        <v>#REF!</v>
      </c>
      <c r="N19" s="62" t="e">
        <f>SUM(#REF!)</f>
        <v>#REF!</v>
      </c>
      <c r="O19" s="62" t="e">
        <f>SUM(#REF!)</f>
        <v>#REF!</v>
      </c>
      <c r="P19" s="62" t="e">
        <f>SUM(#REF!)</f>
        <v>#REF!</v>
      </c>
      <c r="Q19" s="62" t="e">
        <f>SUM(#REF!)</f>
        <v>#REF!</v>
      </c>
      <c r="R19" s="62" t="e">
        <f>SUM(#REF!)</f>
        <v>#REF!</v>
      </c>
      <c r="S19" s="62" t="e">
        <f>SUM(#REF!)</f>
        <v>#REF!</v>
      </c>
      <c r="T19" s="62" t="e">
        <f>SUM(#REF!)</f>
        <v>#REF!</v>
      </c>
      <c r="U19" s="62" t="e">
        <f>SUM(#REF!)</f>
        <v>#REF!</v>
      </c>
      <c r="V19" s="62" t="e">
        <f>SUM(#REF!)</f>
        <v>#REF!</v>
      </c>
      <c r="W19" s="62">
        <f>'תקציב 2018'!H142</f>
        <v>2930000</v>
      </c>
      <c r="X19" s="62" t="e">
        <f>'תקציב 2018'!#REF!</f>
        <v>#REF!</v>
      </c>
      <c r="Y19" s="62" t="e">
        <f>'תקציב 2018'!#REF!</f>
        <v>#REF!</v>
      </c>
      <c r="Z19" s="62" t="e">
        <f>'תקציב 2018'!#REF!</f>
        <v>#REF!</v>
      </c>
      <c r="AA19" s="62" t="e">
        <f>'תקציב 2018'!#REF!</f>
        <v>#REF!</v>
      </c>
      <c r="AB19" s="62" t="e">
        <f>'תקציב 2018'!#REF!</f>
        <v>#REF!</v>
      </c>
      <c r="AC19" s="62" t="e">
        <f>'תקציב 2018'!#REF!</f>
        <v>#REF!</v>
      </c>
      <c r="AD19" s="62" t="e">
        <f>'תקציב 2018'!#REF!</f>
        <v>#REF!</v>
      </c>
      <c r="AE19" s="62" t="e">
        <f>'תקציב 2018'!#REF!</f>
        <v>#REF!</v>
      </c>
      <c r="AF19" s="62" t="e">
        <f>'תקציב 2018'!#REF!</f>
        <v>#REF!</v>
      </c>
      <c r="AG19" s="62">
        <f>'תקציב 2018'!I142</f>
        <v>434000</v>
      </c>
      <c r="AH19" s="62">
        <f>'תקציב 2018'!J142</f>
        <v>0</v>
      </c>
      <c r="AI19" s="62">
        <f>'תקציב 2018'!K142</f>
        <v>0</v>
      </c>
      <c r="AJ19" s="62">
        <f>'תקציב 2018'!L142</f>
        <v>2496000</v>
      </c>
      <c r="AK19" s="69">
        <f>'תקציב 2018'!M142</f>
        <v>0</v>
      </c>
      <c r="AL19" s="34">
        <f>'תקציב 2018'!N142</f>
        <v>2496000</v>
      </c>
      <c r="AM19" s="34" t="e">
        <f>SUM(#REF!)</f>
        <v>#REF!</v>
      </c>
      <c r="AN19" s="9" t="e">
        <f>SUM(#REF!)</f>
        <v>#REF!</v>
      </c>
      <c r="AO19" s="9" t="e">
        <f>SUM(#REF!)</f>
        <v>#REF!</v>
      </c>
      <c r="AP19" s="9" t="e">
        <f>SUM(#REF!)</f>
        <v>#REF!</v>
      </c>
      <c r="AQ19" s="9" t="e">
        <f>SUM(#REF!)</f>
        <v>#REF!</v>
      </c>
      <c r="AR19" s="9" t="e">
        <f>SUM(#REF!)</f>
        <v>#REF!</v>
      </c>
      <c r="AS19" s="9" t="e">
        <f>SUM(#REF!)</f>
        <v>#REF!</v>
      </c>
      <c r="AT19" s="9" t="e">
        <f>SUM(#REF!)</f>
        <v>#REF!</v>
      </c>
      <c r="AU19" s="9" t="e">
        <f>AN19-AO19-AT19</f>
        <v>#REF!</v>
      </c>
      <c r="AW19" s="10" t="e">
        <f t="shared" si="3"/>
        <v>#REF!</v>
      </c>
    </row>
    <row r="20" spans="6:51" ht="60" customHeight="1" x14ac:dyDescent="0.2">
      <c r="F20" s="63"/>
      <c r="G20" s="61" t="s">
        <v>95</v>
      </c>
      <c r="H20" s="62" t="e">
        <f>SUM(#REF!)</f>
        <v>#REF!</v>
      </c>
      <c r="I20" s="62" t="e">
        <f>SUM(#REF!)</f>
        <v>#REF!</v>
      </c>
      <c r="J20" s="62" t="e">
        <f>SUM(#REF!)</f>
        <v>#REF!</v>
      </c>
      <c r="K20" s="62" t="e">
        <f>SUM(#REF!)</f>
        <v>#REF!</v>
      </c>
      <c r="L20" s="62" t="e">
        <f>SUM(#REF!)</f>
        <v>#REF!</v>
      </c>
      <c r="M20" s="62" t="e">
        <f>SUM(#REF!)</f>
        <v>#REF!</v>
      </c>
      <c r="N20" s="62" t="e">
        <f>SUM(#REF!)</f>
        <v>#REF!</v>
      </c>
      <c r="O20" s="62" t="e">
        <f>SUM(#REF!)</f>
        <v>#REF!</v>
      </c>
      <c r="P20" s="62" t="e">
        <f>SUM(#REF!)</f>
        <v>#REF!</v>
      </c>
      <c r="Q20" s="62" t="e">
        <f>SUM(#REF!)</f>
        <v>#REF!</v>
      </c>
      <c r="R20" s="62" t="e">
        <f>SUM(#REF!)</f>
        <v>#REF!</v>
      </c>
      <c r="S20" s="62" t="e">
        <f>SUM(#REF!)</f>
        <v>#REF!</v>
      </c>
      <c r="T20" s="62" t="e">
        <f>SUM(#REF!)</f>
        <v>#REF!</v>
      </c>
      <c r="U20" s="62" t="e">
        <f>SUM(#REF!)</f>
        <v>#REF!</v>
      </c>
      <c r="V20" s="62" t="e">
        <f>SUM(#REF!)</f>
        <v>#REF!</v>
      </c>
      <c r="W20" s="62">
        <f>'תקציב 2018'!H145</f>
        <v>300000</v>
      </c>
      <c r="X20" s="62" t="e">
        <f>'תקציב 2018'!#REF!</f>
        <v>#REF!</v>
      </c>
      <c r="Y20" s="62" t="e">
        <f>'תקציב 2018'!#REF!</f>
        <v>#REF!</v>
      </c>
      <c r="Z20" s="62" t="e">
        <f>'תקציב 2018'!#REF!</f>
        <v>#REF!</v>
      </c>
      <c r="AA20" s="62" t="e">
        <f>'תקציב 2018'!#REF!</f>
        <v>#REF!</v>
      </c>
      <c r="AB20" s="62" t="e">
        <f>'תקציב 2018'!#REF!</f>
        <v>#REF!</v>
      </c>
      <c r="AC20" s="62" t="e">
        <f>'תקציב 2018'!#REF!</f>
        <v>#REF!</v>
      </c>
      <c r="AD20" s="62" t="e">
        <f>'תקציב 2018'!#REF!</f>
        <v>#REF!</v>
      </c>
      <c r="AE20" s="62" t="e">
        <f>'תקציב 2018'!#REF!</f>
        <v>#REF!</v>
      </c>
      <c r="AF20" s="62" t="e">
        <f>'תקציב 2018'!#REF!</f>
        <v>#REF!</v>
      </c>
      <c r="AG20" s="62">
        <f>'תקציב 2018'!I145</f>
        <v>150000</v>
      </c>
      <c r="AH20" s="62">
        <f>'תקציב 2018'!J145</f>
        <v>0</v>
      </c>
      <c r="AI20" s="62">
        <f>'תקציב 2018'!K145</f>
        <v>0</v>
      </c>
      <c r="AJ20" s="62">
        <f>'תקציב 2018'!L145</f>
        <v>150000</v>
      </c>
      <c r="AK20" s="69">
        <f>'תקציב 2018'!M145</f>
        <v>0</v>
      </c>
      <c r="AL20" s="34">
        <f>'תקציב 2018'!N145</f>
        <v>150000</v>
      </c>
      <c r="AM20" s="34" t="e">
        <f>SUM(#REF!)</f>
        <v>#REF!</v>
      </c>
      <c r="AN20" s="9" t="e">
        <f>SUM(#REF!)</f>
        <v>#REF!</v>
      </c>
      <c r="AO20" s="9" t="e">
        <f>SUM(#REF!)</f>
        <v>#REF!</v>
      </c>
      <c r="AP20" s="9" t="e">
        <f>SUM(#REF!)</f>
        <v>#REF!</v>
      </c>
      <c r="AQ20" s="9" t="e">
        <f>SUM(#REF!)</f>
        <v>#REF!</v>
      </c>
      <c r="AR20" s="9" t="e">
        <f>SUM(#REF!)</f>
        <v>#REF!</v>
      </c>
      <c r="AS20" s="9" t="e">
        <f>SUM(#REF!)</f>
        <v>#REF!</v>
      </c>
      <c r="AT20" s="9" t="e">
        <f>SUM(#REF!)</f>
        <v>#REF!</v>
      </c>
      <c r="AU20" s="9" t="e">
        <f>AN20-AO20-AT20</f>
        <v>#REF!</v>
      </c>
      <c r="AW20" s="10" t="e">
        <f t="shared" si="3"/>
        <v>#REF!</v>
      </c>
    </row>
    <row r="21" spans="6:51" ht="60" customHeight="1" x14ac:dyDescent="0.2">
      <c r="F21" s="63"/>
      <c r="G21" s="61" t="s">
        <v>100</v>
      </c>
      <c r="H21" s="62" t="e">
        <f>SUM(#REF!)</f>
        <v>#REF!</v>
      </c>
      <c r="I21" s="62" t="e">
        <f>SUM(#REF!)</f>
        <v>#REF!</v>
      </c>
      <c r="J21" s="62" t="e">
        <f>SUM(#REF!)</f>
        <v>#REF!</v>
      </c>
      <c r="K21" s="62" t="e">
        <f>SUM(#REF!)</f>
        <v>#REF!</v>
      </c>
      <c r="L21" s="62" t="e">
        <f>SUM(#REF!)</f>
        <v>#REF!</v>
      </c>
      <c r="M21" s="62" t="e">
        <f>SUM(#REF!)</f>
        <v>#REF!</v>
      </c>
      <c r="N21" s="62" t="e">
        <f>SUM(#REF!)</f>
        <v>#REF!</v>
      </c>
      <c r="O21" s="62" t="e">
        <f>SUM(#REF!)</f>
        <v>#REF!</v>
      </c>
      <c r="P21" s="62" t="e">
        <f>SUM(#REF!)</f>
        <v>#REF!</v>
      </c>
      <c r="Q21" s="62" t="e">
        <f>SUM(#REF!)</f>
        <v>#REF!</v>
      </c>
      <c r="R21" s="62" t="e">
        <f>SUM(#REF!)</f>
        <v>#REF!</v>
      </c>
      <c r="S21" s="62" t="e">
        <f>SUM(#REF!)</f>
        <v>#REF!</v>
      </c>
      <c r="T21" s="62" t="e">
        <f>SUM(#REF!)</f>
        <v>#REF!</v>
      </c>
      <c r="U21" s="62" t="e">
        <f>SUM(#REF!)</f>
        <v>#REF!</v>
      </c>
      <c r="V21" s="62" t="e">
        <f>SUM(#REF!)</f>
        <v>#REF!</v>
      </c>
      <c r="W21" s="62">
        <f>'תקציב 2018'!H150</f>
        <v>570000</v>
      </c>
      <c r="X21" s="62" t="e">
        <f>'תקציב 2018'!#REF!</f>
        <v>#REF!</v>
      </c>
      <c r="Y21" s="62" t="e">
        <f>'תקציב 2018'!#REF!</f>
        <v>#REF!</v>
      </c>
      <c r="Z21" s="62" t="e">
        <f>'תקציב 2018'!#REF!</f>
        <v>#REF!</v>
      </c>
      <c r="AA21" s="62" t="e">
        <f>'תקציב 2018'!#REF!</f>
        <v>#REF!</v>
      </c>
      <c r="AB21" s="62" t="e">
        <f>'תקציב 2018'!#REF!</f>
        <v>#REF!</v>
      </c>
      <c r="AC21" s="62" t="e">
        <f>'תקציב 2018'!#REF!</f>
        <v>#REF!</v>
      </c>
      <c r="AD21" s="62" t="e">
        <f>'תקציב 2018'!#REF!</f>
        <v>#REF!</v>
      </c>
      <c r="AE21" s="62" t="e">
        <f>'תקציב 2018'!#REF!</f>
        <v>#REF!</v>
      </c>
      <c r="AF21" s="62" t="e">
        <f>'תקציב 2018'!#REF!</f>
        <v>#REF!</v>
      </c>
      <c r="AG21" s="62">
        <f>'תקציב 2018'!I150</f>
        <v>250000</v>
      </c>
      <c r="AH21" s="62">
        <f>'תקציב 2018'!J150</f>
        <v>0</v>
      </c>
      <c r="AI21" s="62">
        <f>'תקציב 2018'!K150</f>
        <v>0</v>
      </c>
      <c r="AJ21" s="62">
        <f>'תקציב 2018'!L150</f>
        <v>320000</v>
      </c>
      <c r="AK21" s="69">
        <f>'תקציב 2018'!M150</f>
        <v>0</v>
      </c>
      <c r="AL21" s="34">
        <f>'תקציב 2018'!N150</f>
        <v>320000</v>
      </c>
      <c r="AM21" s="34" t="e">
        <f>SUM(#REF!)</f>
        <v>#REF!</v>
      </c>
      <c r="AN21" s="9" t="e">
        <f>SUM(#REF!)</f>
        <v>#REF!</v>
      </c>
      <c r="AO21" s="9" t="e">
        <f>SUM(#REF!)</f>
        <v>#REF!</v>
      </c>
      <c r="AP21" s="9" t="e">
        <f>SUM(#REF!)</f>
        <v>#REF!</v>
      </c>
      <c r="AQ21" s="9" t="e">
        <f>SUM(#REF!)</f>
        <v>#REF!</v>
      </c>
      <c r="AR21" s="9" t="e">
        <f>SUM(#REF!)</f>
        <v>#REF!</v>
      </c>
      <c r="AS21" s="9" t="e">
        <f>SUM(#REF!)</f>
        <v>#REF!</v>
      </c>
      <c r="AT21" s="9" t="e">
        <f>SUM(#REF!)</f>
        <v>#REF!</v>
      </c>
      <c r="AU21" s="9" t="e">
        <f>AN21-AO21-AT21</f>
        <v>#REF!</v>
      </c>
      <c r="AW21" s="10" t="e">
        <f t="shared" si="3"/>
        <v>#REF!</v>
      </c>
    </row>
    <row r="22" spans="6:51" ht="60" customHeight="1" x14ac:dyDescent="0.2">
      <c r="F22" s="63"/>
      <c r="G22" s="61" t="s">
        <v>106</v>
      </c>
      <c r="H22" s="62" t="e">
        <f>SUM(#REF!)</f>
        <v>#REF!</v>
      </c>
      <c r="I22" s="62" t="e">
        <f>SUM(#REF!)</f>
        <v>#REF!</v>
      </c>
      <c r="J22" s="62" t="e">
        <f>SUM(#REF!)</f>
        <v>#REF!</v>
      </c>
      <c r="K22" s="62" t="e">
        <f>SUM(#REF!)</f>
        <v>#REF!</v>
      </c>
      <c r="L22" s="62" t="e">
        <f>SUM(#REF!)</f>
        <v>#REF!</v>
      </c>
      <c r="M22" s="62" t="e">
        <f>SUM(#REF!)</f>
        <v>#REF!</v>
      </c>
      <c r="N22" s="62" t="e">
        <f>SUM(#REF!)</f>
        <v>#REF!</v>
      </c>
      <c r="O22" s="62" t="e">
        <f>SUM(#REF!)</f>
        <v>#REF!</v>
      </c>
      <c r="P22" s="62" t="e">
        <f>SUM(#REF!)</f>
        <v>#REF!</v>
      </c>
      <c r="Q22" s="62" t="e">
        <f>SUM(#REF!)</f>
        <v>#REF!</v>
      </c>
      <c r="R22" s="62" t="e">
        <f>SUM(#REF!)</f>
        <v>#REF!</v>
      </c>
      <c r="S22" s="62" t="e">
        <f>SUM(#REF!)</f>
        <v>#REF!</v>
      </c>
      <c r="T22" s="62" t="e">
        <f>SUM(#REF!)</f>
        <v>#REF!</v>
      </c>
      <c r="U22" s="62" t="e">
        <f>SUM(#REF!)</f>
        <v>#REF!</v>
      </c>
      <c r="V22" s="62" t="e">
        <f>SUM(#REF!)</f>
        <v>#REF!</v>
      </c>
      <c r="W22" s="62">
        <f>'תקציב 2018'!H157</f>
        <v>4280000</v>
      </c>
      <c r="X22" s="62" t="e">
        <f>'תקציב 2018'!#REF!</f>
        <v>#REF!</v>
      </c>
      <c r="Y22" s="62" t="e">
        <f>'תקציב 2018'!#REF!</f>
        <v>#REF!</v>
      </c>
      <c r="Z22" s="62" t="e">
        <f>'תקציב 2018'!#REF!</f>
        <v>#REF!</v>
      </c>
      <c r="AA22" s="62" t="e">
        <f>'תקציב 2018'!#REF!</f>
        <v>#REF!</v>
      </c>
      <c r="AB22" s="62" t="e">
        <f>'תקציב 2018'!#REF!</f>
        <v>#REF!</v>
      </c>
      <c r="AC22" s="62" t="e">
        <f>'תקציב 2018'!#REF!</f>
        <v>#REF!</v>
      </c>
      <c r="AD22" s="62" t="e">
        <f>'תקציב 2018'!#REF!</f>
        <v>#REF!</v>
      </c>
      <c r="AE22" s="62" t="e">
        <f>'תקציב 2018'!#REF!</f>
        <v>#REF!</v>
      </c>
      <c r="AF22" s="62" t="e">
        <f>'תקציב 2018'!#REF!</f>
        <v>#REF!</v>
      </c>
      <c r="AG22" s="62">
        <f>'תקציב 2018'!I157</f>
        <v>3027000</v>
      </c>
      <c r="AH22" s="62">
        <f>'תקציב 2018'!J157</f>
        <v>0</v>
      </c>
      <c r="AI22" s="62">
        <f>'תקציב 2018'!K157</f>
        <v>0</v>
      </c>
      <c r="AJ22" s="62">
        <f>'תקציב 2018'!L157</f>
        <v>1253000</v>
      </c>
      <c r="AK22" s="69">
        <f>'תקציב 2018'!M157</f>
        <v>0</v>
      </c>
      <c r="AL22" s="34">
        <f>'תקציב 2018'!N157</f>
        <v>1253000</v>
      </c>
      <c r="AM22" s="34" t="e">
        <f>SUM(#REF!)</f>
        <v>#REF!</v>
      </c>
      <c r="AN22" s="9" t="e">
        <f>SUM(#REF!)</f>
        <v>#REF!</v>
      </c>
      <c r="AO22" s="9" t="e">
        <f>SUM(#REF!)</f>
        <v>#REF!</v>
      </c>
      <c r="AP22" s="9" t="e">
        <f>SUM(#REF!)</f>
        <v>#REF!</v>
      </c>
      <c r="AQ22" s="9" t="e">
        <f>SUM(#REF!)</f>
        <v>#REF!</v>
      </c>
      <c r="AR22" s="9" t="e">
        <f>SUM(#REF!)</f>
        <v>#REF!</v>
      </c>
      <c r="AS22" s="9" t="e">
        <f>SUM(#REF!)</f>
        <v>#REF!</v>
      </c>
      <c r="AT22" s="9" t="e">
        <f>SUM(#REF!)</f>
        <v>#REF!</v>
      </c>
      <c r="AU22" s="9" t="e">
        <f>AN22-AO22-AT22</f>
        <v>#REF!</v>
      </c>
      <c r="AW22" s="10" t="e">
        <f t="shared" si="3"/>
        <v>#REF!</v>
      </c>
    </row>
    <row r="23" spans="6:51" ht="60" customHeight="1" x14ac:dyDescent="0.2">
      <c r="F23" s="63"/>
      <c r="G23" s="61" t="s">
        <v>112</v>
      </c>
      <c r="H23" s="62" t="e">
        <f>SUM(#REF!)</f>
        <v>#REF!</v>
      </c>
      <c r="I23" s="62" t="e">
        <f>SUM(#REF!)</f>
        <v>#REF!</v>
      </c>
      <c r="J23" s="62" t="e">
        <f>SUM(#REF!)</f>
        <v>#REF!</v>
      </c>
      <c r="K23" s="62" t="e">
        <f>SUM(#REF!)</f>
        <v>#REF!</v>
      </c>
      <c r="L23" s="62" t="e">
        <f>SUM(#REF!)</f>
        <v>#REF!</v>
      </c>
      <c r="M23" s="62" t="e">
        <f>SUM(#REF!)</f>
        <v>#REF!</v>
      </c>
      <c r="N23" s="62" t="e">
        <f>SUM(#REF!)</f>
        <v>#REF!</v>
      </c>
      <c r="O23" s="62" t="e">
        <f>SUM(#REF!)</f>
        <v>#REF!</v>
      </c>
      <c r="P23" s="62" t="e">
        <f>SUM(#REF!)</f>
        <v>#REF!</v>
      </c>
      <c r="Q23" s="62" t="e">
        <f>SUM(#REF!)</f>
        <v>#REF!</v>
      </c>
      <c r="R23" s="62" t="e">
        <f>SUM(#REF!)</f>
        <v>#REF!</v>
      </c>
      <c r="S23" s="62" t="e">
        <f>SUM(#REF!)</f>
        <v>#REF!</v>
      </c>
      <c r="T23" s="62" t="e">
        <f>SUM(#REF!)</f>
        <v>#REF!</v>
      </c>
      <c r="U23" s="62" t="e">
        <f>SUM(#REF!)</f>
        <v>#REF!</v>
      </c>
      <c r="V23" s="62" t="e">
        <f>SUM(#REF!)</f>
        <v>#REF!</v>
      </c>
      <c r="W23" s="62">
        <f>'תקציב 2018'!H185</f>
        <v>16300000</v>
      </c>
      <c r="X23" s="62" t="e">
        <f>'תקציב 2018'!#REF!</f>
        <v>#REF!</v>
      </c>
      <c r="Y23" s="62" t="e">
        <f>'תקציב 2018'!#REF!</f>
        <v>#REF!</v>
      </c>
      <c r="Z23" s="62" t="e">
        <f>'תקציב 2018'!#REF!</f>
        <v>#REF!</v>
      </c>
      <c r="AA23" s="62" t="e">
        <f>'תקציב 2018'!#REF!</f>
        <v>#REF!</v>
      </c>
      <c r="AB23" s="62" t="e">
        <f>'תקציב 2018'!#REF!</f>
        <v>#REF!</v>
      </c>
      <c r="AC23" s="62" t="e">
        <f>'תקציב 2018'!#REF!</f>
        <v>#REF!</v>
      </c>
      <c r="AD23" s="62" t="e">
        <f>'תקציב 2018'!#REF!</f>
        <v>#REF!</v>
      </c>
      <c r="AE23" s="62" t="e">
        <f>'תקציב 2018'!#REF!</f>
        <v>#REF!</v>
      </c>
      <c r="AF23" s="62" t="e">
        <f>'תקציב 2018'!#REF!</f>
        <v>#REF!</v>
      </c>
      <c r="AG23" s="62">
        <f>'תקציב 2018'!I185</f>
        <v>7550000</v>
      </c>
      <c r="AH23" s="62">
        <f>'תקציב 2018'!J185</f>
        <v>150000</v>
      </c>
      <c r="AI23" s="62">
        <f>'תקציב 2018'!K185</f>
        <v>0</v>
      </c>
      <c r="AJ23" s="62">
        <f>'תקציב 2018'!L185</f>
        <v>3850000</v>
      </c>
      <c r="AK23" s="69">
        <f>'תקציב 2018'!M185</f>
        <v>4750000</v>
      </c>
      <c r="AL23" s="34">
        <f>'תקציב 2018'!N185</f>
        <v>8750000</v>
      </c>
      <c r="AM23" s="34" t="e">
        <f>SUM(#REF!)</f>
        <v>#REF!</v>
      </c>
      <c r="AN23" s="9" t="e">
        <f>SUM(#REF!)</f>
        <v>#REF!</v>
      </c>
      <c r="AO23" s="9" t="e">
        <f>SUM(#REF!)</f>
        <v>#REF!</v>
      </c>
      <c r="AP23" s="9" t="e">
        <f>SUM(#REF!)</f>
        <v>#REF!</v>
      </c>
      <c r="AQ23" s="9" t="e">
        <f>SUM(#REF!)</f>
        <v>#REF!</v>
      </c>
      <c r="AR23" s="9" t="e">
        <f>SUM(#REF!)</f>
        <v>#REF!</v>
      </c>
      <c r="AS23" s="9" t="e">
        <f>SUM(#REF!)</f>
        <v>#REF!</v>
      </c>
      <c r="AT23" s="9" t="e">
        <f>SUM(#REF!)</f>
        <v>#REF!</v>
      </c>
      <c r="AU23" s="9" t="e">
        <f t="shared" ref="AU23:AU28" si="4">AN23-AO23-AT23</f>
        <v>#REF!</v>
      </c>
      <c r="AW23" s="10" t="e">
        <f t="shared" ref="AW23:AW34" si="5">W23-X23-AC23</f>
        <v>#REF!</v>
      </c>
      <c r="AY23" s="41"/>
    </row>
    <row r="24" spans="6:51" ht="60" customHeight="1" x14ac:dyDescent="0.2">
      <c r="F24" s="63"/>
      <c r="G24" s="61" t="s">
        <v>116</v>
      </c>
      <c r="H24" s="62" t="e">
        <f>SUM(#REF!)</f>
        <v>#REF!</v>
      </c>
      <c r="I24" s="62" t="e">
        <f>SUM(#REF!)</f>
        <v>#REF!</v>
      </c>
      <c r="J24" s="62" t="e">
        <f>SUM(#REF!)</f>
        <v>#REF!</v>
      </c>
      <c r="K24" s="62" t="e">
        <f>SUM(#REF!)</f>
        <v>#REF!</v>
      </c>
      <c r="L24" s="62" t="e">
        <f>SUM(#REF!)</f>
        <v>#REF!</v>
      </c>
      <c r="M24" s="62" t="e">
        <f>SUM(#REF!)</f>
        <v>#REF!</v>
      </c>
      <c r="N24" s="62" t="e">
        <f>SUM(#REF!)</f>
        <v>#REF!</v>
      </c>
      <c r="O24" s="62" t="e">
        <f>SUM(#REF!)</f>
        <v>#REF!</v>
      </c>
      <c r="P24" s="62" t="e">
        <f>SUM(#REF!)</f>
        <v>#REF!</v>
      </c>
      <c r="Q24" s="62" t="e">
        <f>SUM(#REF!)</f>
        <v>#REF!</v>
      </c>
      <c r="R24" s="62" t="e">
        <f>SUM(#REF!)</f>
        <v>#REF!</v>
      </c>
      <c r="S24" s="62" t="e">
        <f>SUM(#REF!)</f>
        <v>#REF!</v>
      </c>
      <c r="T24" s="62" t="e">
        <f>SUM(#REF!)</f>
        <v>#REF!</v>
      </c>
      <c r="U24" s="62" t="e">
        <f>SUM(#REF!)</f>
        <v>#REF!</v>
      </c>
      <c r="V24" s="62" t="e">
        <f>SUM(#REF!)</f>
        <v>#REF!</v>
      </c>
      <c r="W24" s="62">
        <f>'תקציב 2018'!H193</f>
        <v>4055000</v>
      </c>
      <c r="X24" s="62" t="e">
        <f>'תקציב 2018'!#REF!</f>
        <v>#REF!</v>
      </c>
      <c r="Y24" s="62" t="e">
        <f>'תקציב 2018'!#REF!</f>
        <v>#REF!</v>
      </c>
      <c r="Z24" s="62" t="e">
        <f>'תקציב 2018'!#REF!</f>
        <v>#REF!</v>
      </c>
      <c r="AA24" s="62" t="e">
        <f>'תקציב 2018'!#REF!</f>
        <v>#REF!</v>
      </c>
      <c r="AB24" s="62" t="e">
        <f>'תקציב 2018'!#REF!</f>
        <v>#REF!</v>
      </c>
      <c r="AC24" s="62" t="e">
        <f>'תקציב 2018'!#REF!</f>
        <v>#REF!</v>
      </c>
      <c r="AD24" s="62" t="e">
        <f>'תקציב 2018'!#REF!</f>
        <v>#REF!</v>
      </c>
      <c r="AE24" s="62" t="e">
        <f>'תקציב 2018'!#REF!</f>
        <v>#REF!</v>
      </c>
      <c r="AF24" s="62" t="e">
        <f>'תקציב 2018'!#REF!</f>
        <v>#REF!</v>
      </c>
      <c r="AG24" s="62">
        <f>'תקציב 2018'!I193</f>
        <v>0</v>
      </c>
      <c r="AH24" s="62">
        <f>'תקציב 2018'!J193</f>
        <v>0</v>
      </c>
      <c r="AI24" s="62">
        <f>'תקציב 2018'!K193</f>
        <v>0</v>
      </c>
      <c r="AJ24" s="62">
        <f>'תקציב 2018'!L193</f>
        <v>555000</v>
      </c>
      <c r="AK24" s="69">
        <f>'תקציב 2018'!M193</f>
        <v>3500000</v>
      </c>
      <c r="AL24" s="34">
        <f>'תקציב 2018'!N193</f>
        <v>4055000</v>
      </c>
      <c r="AM24" s="34" t="e">
        <f>SUM(#REF!)</f>
        <v>#REF!</v>
      </c>
      <c r="AN24" s="9" t="e">
        <f>SUM(#REF!)</f>
        <v>#REF!</v>
      </c>
      <c r="AO24" s="9" t="e">
        <f>SUM(#REF!)</f>
        <v>#REF!</v>
      </c>
      <c r="AP24" s="9" t="e">
        <f>SUM(#REF!)</f>
        <v>#REF!</v>
      </c>
      <c r="AQ24" s="9" t="e">
        <f>SUM(#REF!)</f>
        <v>#REF!</v>
      </c>
      <c r="AR24" s="9" t="e">
        <f>SUM(#REF!)</f>
        <v>#REF!</v>
      </c>
      <c r="AS24" s="9" t="e">
        <f>SUM(#REF!)</f>
        <v>#REF!</v>
      </c>
      <c r="AT24" s="9" t="e">
        <f>SUM(#REF!)</f>
        <v>#REF!</v>
      </c>
      <c r="AU24" s="9" t="e">
        <f t="shared" si="4"/>
        <v>#REF!</v>
      </c>
      <c r="AW24" s="10" t="e">
        <f t="shared" si="5"/>
        <v>#REF!</v>
      </c>
    </row>
    <row r="25" spans="6:51" ht="60" customHeight="1" x14ac:dyDescent="0.2">
      <c r="F25" s="60">
        <v>3</v>
      </c>
      <c r="G25" s="61" t="s">
        <v>117</v>
      </c>
      <c r="H25" s="62" t="e">
        <f>H24+H23+#REF!</f>
        <v>#REF!</v>
      </c>
      <c r="I25" s="62" t="e">
        <f>I24+I23+#REF!</f>
        <v>#REF!</v>
      </c>
      <c r="J25" s="62" t="e">
        <f>J24+J23+#REF!</f>
        <v>#REF!</v>
      </c>
      <c r="K25" s="62" t="e">
        <f>K24+K23+#REF!</f>
        <v>#REF!</v>
      </c>
      <c r="L25" s="62" t="e">
        <f>L24+L23+#REF!</f>
        <v>#REF!</v>
      </c>
      <c r="M25" s="62" t="e">
        <f>M24+M23+#REF!</f>
        <v>#REF!</v>
      </c>
      <c r="N25" s="62" t="e">
        <f>N24+N23+#REF!</f>
        <v>#REF!</v>
      </c>
      <c r="O25" s="62" t="e">
        <f>O24+O23+#REF!</f>
        <v>#REF!</v>
      </c>
      <c r="P25" s="62" t="e">
        <f>P24+P23+#REF!</f>
        <v>#REF!</v>
      </c>
      <c r="Q25" s="62" t="e">
        <f>Q24+Q23+#REF!</f>
        <v>#REF!</v>
      </c>
      <c r="R25" s="62" t="e">
        <f>R24+R23+#REF!</f>
        <v>#REF!</v>
      </c>
      <c r="S25" s="62" t="e">
        <f>S24+S23+#REF!</f>
        <v>#REF!</v>
      </c>
      <c r="T25" s="62" t="e">
        <f>T24+T23+#REF!</f>
        <v>#REF!</v>
      </c>
      <c r="U25" s="62" t="e">
        <f>U24+U23+#REF!</f>
        <v>#REF!</v>
      </c>
      <c r="V25" s="62" t="e">
        <f>V24+V23+#REF!</f>
        <v>#REF!</v>
      </c>
      <c r="W25" s="62">
        <f>'תקציב 2018'!H194</f>
        <v>65805000</v>
      </c>
      <c r="X25" s="62" t="e">
        <f>'תקציב 2018'!#REF!</f>
        <v>#REF!</v>
      </c>
      <c r="Y25" s="62" t="e">
        <f>'תקציב 2018'!#REF!</f>
        <v>#REF!</v>
      </c>
      <c r="Z25" s="62" t="e">
        <f>'תקציב 2018'!#REF!</f>
        <v>#REF!</v>
      </c>
      <c r="AA25" s="62" t="e">
        <f>'תקציב 2018'!#REF!</f>
        <v>#REF!</v>
      </c>
      <c r="AB25" s="62" t="e">
        <f>'תקציב 2018'!#REF!</f>
        <v>#REF!</v>
      </c>
      <c r="AC25" s="62" t="e">
        <f>'תקציב 2018'!#REF!</f>
        <v>#REF!</v>
      </c>
      <c r="AD25" s="62" t="e">
        <f>'תקציב 2018'!#REF!</f>
        <v>#REF!</v>
      </c>
      <c r="AE25" s="62" t="e">
        <f>'תקציב 2018'!#REF!</f>
        <v>#REF!</v>
      </c>
      <c r="AF25" s="62" t="e">
        <f>'תקציב 2018'!#REF!</f>
        <v>#REF!</v>
      </c>
      <c r="AG25" s="62">
        <f>'תקציב 2018'!I194</f>
        <v>15861000</v>
      </c>
      <c r="AH25" s="62">
        <f>'תקציב 2018'!J194</f>
        <v>1500000</v>
      </c>
      <c r="AI25" s="62">
        <f>'תקציב 2018'!K194</f>
        <v>0</v>
      </c>
      <c r="AJ25" s="62">
        <f>'תקציב 2018'!L194</f>
        <v>16014000</v>
      </c>
      <c r="AK25" s="69">
        <f>'תקציב 2018'!M194</f>
        <v>32430000</v>
      </c>
      <c r="AL25" s="34">
        <f>'תקציב 2018'!N194</f>
        <v>49944000</v>
      </c>
      <c r="AM25" s="34" t="e">
        <f>AM24+AM23+#REF!</f>
        <v>#REF!</v>
      </c>
      <c r="AN25" s="9" t="e">
        <f>AN24+AN23+#REF!</f>
        <v>#REF!</v>
      </c>
      <c r="AO25" s="9" t="e">
        <f>AO24+AO23+#REF!</f>
        <v>#REF!</v>
      </c>
      <c r="AP25" s="9" t="e">
        <f>AP24+AP23+#REF!</f>
        <v>#REF!</v>
      </c>
      <c r="AQ25" s="9" t="e">
        <f>AQ24+AQ23+#REF!</f>
        <v>#REF!</v>
      </c>
      <c r="AR25" s="9" t="e">
        <f>AR24+AR23+#REF!</f>
        <v>#REF!</v>
      </c>
      <c r="AS25" s="9" t="e">
        <f>AS24+AS23+#REF!</f>
        <v>#REF!</v>
      </c>
      <c r="AT25" s="9" t="e">
        <f>AT24+AT23+#REF!</f>
        <v>#REF!</v>
      </c>
      <c r="AU25" s="9" t="e">
        <f t="shared" si="4"/>
        <v>#REF!</v>
      </c>
      <c r="AW25" s="10" t="e">
        <f t="shared" si="5"/>
        <v>#REF!</v>
      </c>
      <c r="AX25" s="41"/>
      <c r="AY25" s="41"/>
    </row>
    <row r="26" spans="6:51" ht="60" customHeight="1" x14ac:dyDescent="0.2">
      <c r="F26" s="63"/>
      <c r="G26" s="61" t="s">
        <v>123</v>
      </c>
      <c r="H26" s="62" t="e">
        <f>SUM(#REF!)</f>
        <v>#REF!</v>
      </c>
      <c r="I26" s="62" t="e">
        <f>SUM(#REF!)</f>
        <v>#REF!</v>
      </c>
      <c r="J26" s="62" t="e">
        <f>SUM(#REF!)</f>
        <v>#REF!</v>
      </c>
      <c r="K26" s="62" t="e">
        <f>SUM(#REF!)</f>
        <v>#REF!</v>
      </c>
      <c r="L26" s="62" t="e">
        <f>SUM(#REF!)</f>
        <v>#REF!</v>
      </c>
      <c r="M26" s="62" t="e">
        <f>SUM(#REF!)</f>
        <v>#REF!</v>
      </c>
      <c r="N26" s="62" t="e">
        <f>SUM(#REF!)</f>
        <v>#REF!</v>
      </c>
      <c r="O26" s="62" t="e">
        <f>SUM(#REF!)</f>
        <v>#REF!</v>
      </c>
      <c r="P26" s="62" t="e">
        <f>SUM(#REF!)</f>
        <v>#REF!</v>
      </c>
      <c r="Q26" s="62" t="e">
        <f>SUM(#REF!)</f>
        <v>#REF!</v>
      </c>
      <c r="R26" s="62" t="e">
        <f>SUM(#REF!)</f>
        <v>#REF!</v>
      </c>
      <c r="S26" s="62" t="e">
        <f>SUM(#REF!)</f>
        <v>#REF!</v>
      </c>
      <c r="T26" s="62" t="e">
        <f>SUM(#REF!)</f>
        <v>#REF!</v>
      </c>
      <c r="U26" s="62" t="e">
        <f>SUM(#REF!)</f>
        <v>#REF!</v>
      </c>
      <c r="V26" s="62" t="e">
        <f>SUM(#REF!)</f>
        <v>#REF!</v>
      </c>
      <c r="W26" s="62">
        <f>'תקציב 2018'!H203</f>
        <v>6710000</v>
      </c>
      <c r="X26" s="62" t="e">
        <f>'תקציב 2018'!#REF!</f>
        <v>#REF!</v>
      </c>
      <c r="Y26" s="62" t="e">
        <f>'תקציב 2018'!#REF!</f>
        <v>#REF!</v>
      </c>
      <c r="Z26" s="62" t="e">
        <f>'תקציב 2018'!#REF!</f>
        <v>#REF!</v>
      </c>
      <c r="AA26" s="62" t="e">
        <f>'תקציב 2018'!#REF!</f>
        <v>#REF!</v>
      </c>
      <c r="AB26" s="62" t="e">
        <f>'תקציב 2018'!#REF!</f>
        <v>#REF!</v>
      </c>
      <c r="AC26" s="62" t="e">
        <f>'תקציב 2018'!#REF!</f>
        <v>#REF!</v>
      </c>
      <c r="AD26" s="62" t="e">
        <f>'תקציב 2018'!#REF!</f>
        <v>#REF!</v>
      </c>
      <c r="AE26" s="62" t="e">
        <f>'תקציב 2018'!#REF!</f>
        <v>#REF!</v>
      </c>
      <c r="AF26" s="62" t="e">
        <f>'תקציב 2018'!#REF!</f>
        <v>#REF!</v>
      </c>
      <c r="AG26" s="62">
        <f>'תקציב 2018'!I203</f>
        <v>1200000</v>
      </c>
      <c r="AH26" s="62">
        <f>'תקציב 2018'!J203</f>
        <v>200000</v>
      </c>
      <c r="AI26" s="62">
        <f>'תקציב 2018'!K203</f>
        <v>30000</v>
      </c>
      <c r="AJ26" s="62">
        <f>'תקציב 2018'!L203</f>
        <v>950000</v>
      </c>
      <c r="AK26" s="69">
        <f>'תקציב 2018'!M203</f>
        <v>4330000</v>
      </c>
      <c r="AL26" s="34">
        <f>'תקציב 2018'!N203</f>
        <v>5510000</v>
      </c>
      <c r="AM26" s="34" t="e">
        <f>SUM(#REF!)</f>
        <v>#REF!</v>
      </c>
      <c r="AN26" s="9" t="e">
        <f>SUM(#REF!)</f>
        <v>#REF!</v>
      </c>
      <c r="AO26" s="9" t="e">
        <f>SUM(#REF!)</f>
        <v>#REF!</v>
      </c>
      <c r="AP26" s="9" t="e">
        <f>SUM(#REF!)</f>
        <v>#REF!</v>
      </c>
      <c r="AQ26" s="9" t="e">
        <f>SUM(#REF!)</f>
        <v>#REF!</v>
      </c>
      <c r="AR26" s="9" t="e">
        <f>SUM(#REF!)</f>
        <v>#REF!</v>
      </c>
      <c r="AS26" s="9" t="e">
        <f>SUM(#REF!)</f>
        <v>#REF!</v>
      </c>
      <c r="AT26" s="9" t="e">
        <f>SUM(#REF!)</f>
        <v>#REF!</v>
      </c>
      <c r="AU26" s="9" t="e">
        <f t="shared" si="4"/>
        <v>#REF!</v>
      </c>
      <c r="AW26" s="10" t="e">
        <f t="shared" si="5"/>
        <v>#REF!</v>
      </c>
    </row>
    <row r="27" spans="6:51" ht="60" customHeight="1" x14ac:dyDescent="0.2">
      <c r="F27" s="63"/>
      <c r="G27" s="61" t="s">
        <v>133</v>
      </c>
      <c r="H27" s="62" t="e">
        <f>SUM(#REF!)</f>
        <v>#REF!</v>
      </c>
      <c r="I27" s="62" t="e">
        <f>SUM(#REF!)</f>
        <v>#REF!</v>
      </c>
      <c r="J27" s="62" t="e">
        <f>SUM(#REF!)</f>
        <v>#REF!</v>
      </c>
      <c r="K27" s="62" t="e">
        <f>SUM(#REF!)</f>
        <v>#REF!</v>
      </c>
      <c r="L27" s="62" t="e">
        <f>SUM(#REF!)</f>
        <v>#REF!</v>
      </c>
      <c r="M27" s="62" t="e">
        <f>SUM(#REF!)</f>
        <v>#REF!</v>
      </c>
      <c r="N27" s="62" t="e">
        <f>SUM(#REF!)</f>
        <v>#REF!</v>
      </c>
      <c r="O27" s="62" t="e">
        <f>SUM(#REF!)</f>
        <v>#REF!</v>
      </c>
      <c r="P27" s="62" t="e">
        <f>SUM(#REF!)</f>
        <v>#REF!</v>
      </c>
      <c r="Q27" s="62" t="e">
        <f>SUM(#REF!)</f>
        <v>#REF!</v>
      </c>
      <c r="R27" s="62" t="e">
        <f>SUM(#REF!)</f>
        <v>#REF!</v>
      </c>
      <c r="S27" s="62" t="e">
        <f>SUM(#REF!)</f>
        <v>#REF!</v>
      </c>
      <c r="T27" s="62" t="e">
        <f>SUM(#REF!)</f>
        <v>#REF!</v>
      </c>
      <c r="U27" s="62" t="e">
        <f>SUM(#REF!)</f>
        <v>#REF!</v>
      </c>
      <c r="V27" s="62" t="e">
        <f>SUM(#REF!)</f>
        <v>#REF!</v>
      </c>
      <c r="W27" s="62">
        <f>'תקציב 2018'!H234</f>
        <v>83766000</v>
      </c>
      <c r="X27" s="62" t="e">
        <f>'תקציב 2018'!#REF!</f>
        <v>#REF!</v>
      </c>
      <c r="Y27" s="62" t="e">
        <f>'תקציב 2018'!#REF!</f>
        <v>#REF!</v>
      </c>
      <c r="Z27" s="62" t="e">
        <f>'תקציב 2018'!#REF!</f>
        <v>#REF!</v>
      </c>
      <c r="AA27" s="62" t="e">
        <f>'תקציב 2018'!#REF!</f>
        <v>#REF!</v>
      </c>
      <c r="AB27" s="62" t="e">
        <f>'תקציב 2018'!#REF!</f>
        <v>#REF!</v>
      </c>
      <c r="AC27" s="62" t="e">
        <f>'תקציב 2018'!#REF!</f>
        <v>#REF!</v>
      </c>
      <c r="AD27" s="62" t="e">
        <f>'תקציב 2018'!#REF!</f>
        <v>#REF!</v>
      </c>
      <c r="AE27" s="62" t="e">
        <f>'תקציב 2018'!#REF!</f>
        <v>#REF!</v>
      </c>
      <c r="AF27" s="62" t="e">
        <f>'תקציב 2018'!#REF!</f>
        <v>#REF!</v>
      </c>
      <c r="AG27" s="62">
        <f>'תקציב 2018'!I234</f>
        <v>0</v>
      </c>
      <c r="AH27" s="62">
        <f>'תקציב 2018'!J234</f>
        <v>0</v>
      </c>
      <c r="AI27" s="62">
        <f>'תקציב 2018'!K234</f>
        <v>0</v>
      </c>
      <c r="AJ27" s="62">
        <f>'תקציב 2018'!L234</f>
        <v>82266000</v>
      </c>
      <c r="AK27" s="69">
        <f>'תקציב 2018'!M234</f>
        <v>1500000</v>
      </c>
      <c r="AL27" s="34">
        <f>'תקציב 2018'!N234</f>
        <v>83766000</v>
      </c>
      <c r="AM27" s="34" t="e">
        <f>SUM(#REF!)</f>
        <v>#REF!</v>
      </c>
      <c r="AN27" s="9" t="e">
        <f>SUM(#REF!)</f>
        <v>#REF!</v>
      </c>
      <c r="AO27" s="9" t="e">
        <f>SUM(#REF!)</f>
        <v>#REF!</v>
      </c>
      <c r="AP27" s="9" t="e">
        <f>SUM(#REF!)</f>
        <v>#REF!</v>
      </c>
      <c r="AQ27" s="9" t="e">
        <f>SUM(#REF!)</f>
        <v>#REF!</v>
      </c>
      <c r="AR27" s="9" t="e">
        <f>SUM(#REF!)</f>
        <v>#REF!</v>
      </c>
      <c r="AS27" s="9" t="e">
        <f>SUM(#REF!)</f>
        <v>#REF!</v>
      </c>
      <c r="AT27" s="9" t="e">
        <f>SUM(#REF!)</f>
        <v>#REF!</v>
      </c>
      <c r="AU27" s="9" t="e">
        <f>SUM(#REF!)</f>
        <v>#REF!</v>
      </c>
      <c r="AW27" s="10" t="e">
        <f t="shared" si="5"/>
        <v>#REF!</v>
      </c>
    </row>
    <row r="28" spans="6:51" ht="60" customHeight="1" x14ac:dyDescent="0.2">
      <c r="F28" s="63"/>
      <c r="G28" s="61" t="s">
        <v>139</v>
      </c>
      <c r="H28" s="62" t="e">
        <f>SUM(#REF!)</f>
        <v>#REF!</v>
      </c>
      <c r="I28" s="62" t="e">
        <f>SUM(#REF!)</f>
        <v>#REF!</v>
      </c>
      <c r="J28" s="62" t="e">
        <f>SUM(#REF!)</f>
        <v>#REF!</v>
      </c>
      <c r="K28" s="62" t="e">
        <f>SUM(#REF!)</f>
        <v>#REF!</v>
      </c>
      <c r="L28" s="62" t="e">
        <f>SUM(#REF!)</f>
        <v>#REF!</v>
      </c>
      <c r="M28" s="62" t="e">
        <f>SUM(#REF!)</f>
        <v>#REF!</v>
      </c>
      <c r="N28" s="62" t="e">
        <f>SUM(#REF!)</f>
        <v>#REF!</v>
      </c>
      <c r="O28" s="62" t="e">
        <f>SUM(#REF!)</f>
        <v>#REF!</v>
      </c>
      <c r="P28" s="62" t="e">
        <f>SUM(#REF!)</f>
        <v>#REF!</v>
      </c>
      <c r="Q28" s="62" t="e">
        <f>SUM(#REF!)</f>
        <v>#REF!</v>
      </c>
      <c r="R28" s="62" t="e">
        <f>SUM(#REF!)</f>
        <v>#REF!</v>
      </c>
      <c r="S28" s="62" t="e">
        <f>SUM(#REF!)</f>
        <v>#REF!</v>
      </c>
      <c r="T28" s="62" t="e">
        <f>SUM(#REF!)</f>
        <v>#REF!</v>
      </c>
      <c r="U28" s="62" t="e">
        <f>SUM(#REF!)</f>
        <v>#REF!</v>
      </c>
      <c r="V28" s="62" t="e">
        <f>SUM(#REF!)</f>
        <v>#REF!</v>
      </c>
      <c r="W28" s="62">
        <f>'תקציב 2018'!H244</f>
        <v>1922000</v>
      </c>
      <c r="X28" s="62" t="e">
        <f>'תקציב 2018'!#REF!</f>
        <v>#REF!</v>
      </c>
      <c r="Y28" s="62" t="e">
        <f>'תקציב 2018'!#REF!</f>
        <v>#REF!</v>
      </c>
      <c r="Z28" s="62" t="e">
        <f>'תקציב 2018'!#REF!</f>
        <v>#REF!</v>
      </c>
      <c r="AA28" s="62" t="e">
        <f>'תקציב 2018'!#REF!</f>
        <v>#REF!</v>
      </c>
      <c r="AB28" s="62" t="e">
        <f>'תקציב 2018'!#REF!</f>
        <v>#REF!</v>
      </c>
      <c r="AC28" s="62" t="e">
        <f>'תקציב 2018'!#REF!</f>
        <v>#REF!</v>
      </c>
      <c r="AD28" s="62" t="e">
        <f>'תקציב 2018'!#REF!</f>
        <v>#REF!</v>
      </c>
      <c r="AE28" s="62" t="e">
        <f>'תקציב 2018'!#REF!</f>
        <v>#REF!</v>
      </c>
      <c r="AF28" s="62" t="e">
        <f>'תקציב 2018'!#REF!</f>
        <v>#REF!</v>
      </c>
      <c r="AG28" s="62">
        <f>'תקציב 2018'!I244</f>
        <v>591000</v>
      </c>
      <c r="AH28" s="62">
        <f>'תקציב 2018'!J244</f>
        <v>0</v>
      </c>
      <c r="AI28" s="62">
        <f>'תקציב 2018'!K244</f>
        <v>0</v>
      </c>
      <c r="AJ28" s="62">
        <f>'תקציב 2018'!L244</f>
        <v>1311000</v>
      </c>
      <c r="AK28" s="69">
        <f>'תקציב 2018'!M244</f>
        <v>20000</v>
      </c>
      <c r="AL28" s="34">
        <f>'תקציב 2018'!N244</f>
        <v>1331000</v>
      </c>
      <c r="AM28" s="34" t="e">
        <f>SUM(#REF!)</f>
        <v>#REF!</v>
      </c>
      <c r="AN28" s="9" t="e">
        <f>SUM(#REF!)</f>
        <v>#REF!</v>
      </c>
      <c r="AO28" s="9" t="e">
        <f>SUM(#REF!)</f>
        <v>#REF!</v>
      </c>
      <c r="AP28" s="9" t="e">
        <f>SUM(#REF!)</f>
        <v>#REF!</v>
      </c>
      <c r="AQ28" s="9" t="e">
        <f>SUM(#REF!)</f>
        <v>#REF!</v>
      </c>
      <c r="AR28" s="9" t="e">
        <f>SUM(#REF!)</f>
        <v>#REF!</v>
      </c>
      <c r="AS28" s="9" t="e">
        <f>SUM(#REF!)</f>
        <v>#REF!</v>
      </c>
      <c r="AT28" s="9" t="e">
        <f>SUM(#REF!)</f>
        <v>#REF!</v>
      </c>
      <c r="AU28" s="9" t="e">
        <f t="shared" si="4"/>
        <v>#REF!</v>
      </c>
      <c r="AW28" s="10" t="e">
        <f t="shared" si="5"/>
        <v>#REF!</v>
      </c>
    </row>
    <row r="29" spans="6:51" ht="60" customHeight="1" x14ac:dyDescent="0.2">
      <c r="F29" s="55"/>
      <c r="G29" s="61" t="s">
        <v>414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62">
        <f>'תקציב 2018'!H248</f>
        <v>908000</v>
      </c>
      <c r="X29" s="62" t="e">
        <f>'תקציב 2018'!#REF!</f>
        <v>#REF!</v>
      </c>
      <c r="Y29" s="62" t="e">
        <f>'תקציב 2018'!#REF!</f>
        <v>#REF!</v>
      </c>
      <c r="Z29" s="62" t="e">
        <f>'תקציב 2018'!#REF!</f>
        <v>#REF!</v>
      </c>
      <c r="AA29" s="62" t="e">
        <f>'תקציב 2018'!#REF!</f>
        <v>#REF!</v>
      </c>
      <c r="AB29" s="62" t="e">
        <f>'תקציב 2018'!#REF!</f>
        <v>#REF!</v>
      </c>
      <c r="AC29" s="62" t="e">
        <f>'תקציב 2018'!#REF!</f>
        <v>#REF!</v>
      </c>
      <c r="AD29" s="62" t="e">
        <f>'תקציב 2018'!#REF!</f>
        <v>#REF!</v>
      </c>
      <c r="AE29" s="62" t="e">
        <f>'תקציב 2018'!#REF!</f>
        <v>#REF!</v>
      </c>
      <c r="AF29" s="62" t="e">
        <f>'תקציב 2018'!#REF!</f>
        <v>#REF!</v>
      </c>
      <c r="AG29" s="62">
        <f>'תקציב 2018'!I248</f>
        <v>0</v>
      </c>
      <c r="AH29" s="62">
        <f>'תקציב 2018'!J248</f>
        <v>0</v>
      </c>
      <c r="AI29" s="62">
        <f>'תקציב 2018'!K248</f>
        <v>0</v>
      </c>
      <c r="AJ29" s="62">
        <f>'תקציב 2018'!L248</f>
        <v>908000</v>
      </c>
      <c r="AK29" s="69">
        <f>'תקציב 2018'!M248</f>
        <v>0</v>
      </c>
      <c r="AL29" s="34">
        <f>'תקציב 2018'!N248</f>
        <v>908000</v>
      </c>
      <c r="AM29" s="32"/>
      <c r="AN29" s="8"/>
      <c r="AO29" s="8"/>
      <c r="AP29" s="8"/>
      <c r="AQ29" s="8"/>
      <c r="AR29" s="8"/>
      <c r="AS29" s="8"/>
      <c r="AT29" s="8"/>
      <c r="AU29" s="9"/>
      <c r="AW29" s="10" t="e">
        <f t="shared" si="5"/>
        <v>#REF!</v>
      </c>
    </row>
    <row r="30" spans="6:51" ht="60" customHeight="1" x14ac:dyDescent="0.2">
      <c r="F30" s="63"/>
      <c r="G30" s="61" t="s">
        <v>158</v>
      </c>
      <c r="H30" s="62" t="e">
        <f>SUM(#REF!)</f>
        <v>#REF!</v>
      </c>
      <c r="I30" s="62" t="e">
        <f>SUM(#REF!)</f>
        <v>#REF!</v>
      </c>
      <c r="J30" s="62" t="e">
        <f>SUM(#REF!)</f>
        <v>#REF!</v>
      </c>
      <c r="K30" s="62" t="e">
        <f>SUM(#REF!)</f>
        <v>#REF!</v>
      </c>
      <c r="L30" s="62" t="e">
        <f>SUM(#REF!)</f>
        <v>#REF!</v>
      </c>
      <c r="M30" s="62" t="e">
        <f>SUM(#REF!)</f>
        <v>#REF!</v>
      </c>
      <c r="N30" s="62" t="e">
        <f>SUM(#REF!)</f>
        <v>#REF!</v>
      </c>
      <c r="O30" s="62" t="e">
        <f>SUM(#REF!)</f>
        <v>#REF!</v>
      </c>
      <c r="P30" s="62" t="e">
        <f>SUM(#REF!)</f>
        <v>#REF!</v>
      </c>
      <c r="Q30" s="62" t="e">
        <f>SUM(#REF!)</f>
        <v>#REF!</v>
      </c>
      <c r="R30" s="62" t="e">
        <f>SUM(#REF!)</f>
        <v>#REF!</v>
      </c>
      <c r="S30" s="62" t="e">
        <f>SUM(#REF!)</f>
        <v>#REF!</v>
      </c>
      <c r="T30" s="62" t="e">
        <f>SUM(#REF!)</f>
        <v>#REF!</v>
      </c>
      <c r="U30" s="62" t="e">
        <f>SUM(#REF!)</f>
        <v>#REF!</v>
      </c>
      <c r="V30" s="62" t="e">
        <f>SUM(#REF!)</f>
        <v>#REF!</v>
      </c>
      <c r="W30" s="62">
        <f>'תקציב 2018'!H274</f>
        <v>32618000</v>
      </c>
      <c r="X30" s="62" t="e">
        <f>'תקציב 2018'!#REF!</f>
        <v>#REF!</v>
      </c>
      <c r="Y30" s="62" t="e">
        <f>'תקציב 2018'!#REF!</f>
        <v>#REF!</v>
      </c>
      <c r="Z30" s="62" t="e">
        <f>'תקציב 2018'!#REF!</f>
        <v>#REF!</v>
      </c>
      <c r="AA30" s="62" t="e">
        <f>'תקציב 2018'!#REF!</f>
        <v>#REF!</v>
      </c>
      <c r="AB30" s="62" t="e">
        <f>'תקציב 2018'!#REF!</f>
        <v>#REF!</v>
      </c>
      <c r="AC30" s="62" t="e">
        <f>'תקציב 2018'!#REF!</f>
        <v>#REF!</v>
      </c>
      <c r="AD30" s="62" t="e">
        <f>'תקציב 2018'!#REF!</f>
        <v>#REF!</v>
      </c>
      <c r="AE30" s="62" t="e">
        <f>'תקציב 2018'!#REF!</f>
        <v>#REF!</v>
      </c>
      <c r="AF30" s="62" t="e">
        <f>'תקציב 2018'!#REF!</f>
        <v>#REF!</v>
      </c>
      <c r="AG30" s="62">
        <f>'תקציב 2018'!I274</f>
        <v>0</v>
      </c>
      <c r="AH30" s="62">
        <f>'תקציב 2018'!J274</f>
        <v>2173500</v>
      </c>
      <c r="AI30" s="62">
        <f>'תקציב 2018'!K274</f>
        <v>15255000</v>
      </c>
      <c r="AJ30" s="62">
        <f>'תקציב 2018'!L274</f>
        <v>15189500</v>
      </c>
      <c r="AK30" s="69">
        <f>'תקציב 2018'!M274</f>
        <v>0</v>
      </c>
      <c r="AL30" s="34">
        <f>'תקציב 2018'!N274</f>
        <v>32618000</v>
      </c>
      <c r="AM30" s="34" t="e">
        <f>SUM(#REF!)</f>
        <v>#REF!</v>
      </c>
      <c r="AN30" s="9" t="e">
        <f>SUM(#REF!)</f>
        <v>#REF!</v>
      </c>
      <c r="AO30" s="9" t="e">
        <f>SUM(#REF!)</f>
        <v>#REF!</v>
      </c>
      <c r="AP30" s="9" t="e">
        <f>SUM(#REF!)</f>
        <v>#REF!</v>
      </c>
      <c r="AQ30" s="9" t="e">
        <f>SUM(#REF!)</f>
        <v>#REF!</v>
      </c>
      <c r="AR30" s="9" t="e">
        <f>SUM(#REF!)</f>
        <v>#REF!</v>
      </c>
      <c r="AS30" s="9" t="e">
        <f>SUM(#REF!)</f>
        <v>#REF!</v>
      </c>
      <c r="AT30" s="9" t="e">
        <f>SUM(#REF!)</f>
        <v>#REF!</v>
      </c>
      <c r="AU30" s="9" t="e">
        <f>SUM(#REF!)</f>
        <v>#REF!</v>
      </c>
      <c r="AW30" s="10" t="e">
        <f t="shared" si="5"/>
        <v>#REF!</v>
      </c>
    </row>
    <row r="31" spans="6:51" ht="60" customHeight="1" x14ac:dyDescent="0.2">
      <c r="F31" s="63"/>
      <c r="G31" s="61" t="s">
        <v>416</v>
      </c>
      <c r="H31" s="62" t="e">
        <f>SUM(#REF!)</f>
        <v>#REF!</v>
      </c>
      <c r="I31" s="62" t="e">
        <f>SUM(#REF!)</f>
        <v>#REF!</v>
      </c>
      <c r="J31" s="62" t="e">
        <f>SUM(#REF!)</f>
        <v>#REF!</v>
      </c>
      <c r="K31" s="62" t="e">
        <f>SUM(#REF!)</f>
        <v>#REF!</v>
      </c>
      <c r="L31" s="62" t="e">
        <f>SUM(#REF!)</f>
        <v>#REF!</v>
      </c>
      <c r="M31" s="62" t="e">
        <f>SUM(#REF!)</f>
        <v>#REF!</v>
      </c>
      <c r="N31" s="62" t="e">
        <f>SUM(#REF!)</f>
        <v>#REF!</v>
      </c>
      <c r="O31" s="62" t="e">
        <f>SUM(#REF!)</f>
        <v>#REF!</v>
      </c>
      <c r="P31" s="62" t="e">
        <f>SUM(#REF!)</f>
        <v>#REF!</v>
      </c>
      <c r="Q31" s="62" t="e">
        <f>SUM(#REF!)</f>
        <v>#REF!</v>
      </c>
      <c r="R31" s="62" t="e">
        <f>SUM(#REF!)</f>
        <v>#REF!</v>
      </c>
      <c r="S31" s="62" t="e">
        <f>SUM(#REF!)</f>
        <v>#REF!</v>
      </c>
      <c r="T31" s="62" t="e">
        <f>SUM(#REF!)</f>
        <v>#REF!</v>
      </c>
      <c r="U31" s="62" t="e">
        <f>SUM(#REF!)</f>
        <v>#REF!</v>
      </c>
      <c r="V31" s="62" t="e">
        <f>SUM(#REF!)</f>
        <v>#REF!</v>
      </c>
      <c r="W31" s="62">
        <f>'תקציב 2018'!H278</f>
        <v>53570000</v>
      </c>
      <c r="X31" s="62" t="e">
        <f>'תקציב 2018'!#REF!</f>
        <v>#REF!</v>
      </c>
      <c r="Y31" s="62" t="e">
        <f>'תקציב 2018'!#REF!</f>
        <v>#REF!</v>
      </c>
      <c r="Z31" s="62" t="e">
        <f>'תקציב 2018'!#REF!</f>
        <v>#REF!</v>
      </c>
      <c r="AA31" s="62" t="e">
        <f>'תקציב 2018'!#REF!</f>
        <v>#REF!</v>
      </c>
      <c r="AB31" s="62" t="e">
        <f>'תקציב 2018'!#REF!</f>
        <v>#REF!</v>
      </c>
      <c r="AC31" s="62" t="e">
        <f>'תקציב 2018'!#REF!</f>
        <v>#REF!</v>
      </c>
      <c r="AD31" s="62" t="e">
        <f>'תקציב 2018'!#REF!</f>
        <v>#REF!</v>
      </c>
      <c r="AE31" s="62" t="e">
        <f>'תקציב 2018'!#REF!</f>
        <v>#REF!</v>
      </c>
      <c r="AF31" s="62" t="e">
        <f>'תקציב 2018'!#REF!</f>
        <v>#REF!</v>
      </c>
      <c r="AG31" s="62">
        <f>'תקציב 2018'!I278</f>
        <v>0</v>
      </c>
      <c r="AH31" s="62">
        <f>'תקציב 2018'!J278</f>
        <v>21070000</v>
      </c>
      <c r="AI31" s="62">
        <f>'תקציב 2018'!K278</f>
        <v>32500000</v>
      </c>
      <c r="AJ31" s="62">
        <f>'תקציב 2018'!L278</f>
        <v>0</v>
      </c>
      <c r="AK31" s="69">
        <f>'תקציב 2018'!M278</f>
        <v>0</v>
      </c>
      <c r="AL31" s="34">
        <f>'תקציב 2018'!N278</f>
        <v>53570000</v>
      </c>
      <c r="AM31" s="34"/>
      <c r="AN31" s="9"/>
      <c r="AO31" s="9"/>
      <c r="AP31" s="9"/>
      <c r="AQ31" s="9"/>
      <c r="AR31" s="9"/>
      <c r="AS31" s="9"/>
      <c r="AT31" s="9"/>
      <c r="AU31" s="9"/>
      <c r="AW31" s="10" t="e">
        <f t="shared" si="5"/>
        <v>#REF!</v>
      </c>
    </row>
    <row r="32" spans="6:51" ht="60" customHeight="1" x14ac:dyDescent="0.2">
      <c r="F32" s="63"/>
      <c r="G32" s="61" t="s">
        <v>161</v>
      </c>
      <c r="H32" s="62" t="e">
        <f>SUM(#REF!)</f>
        <v>#REF!</v>
      </c>
      <c r="I32" s="62" t="e">
        <f>SUM(#REF!)</f>
        <v>#REF!</v>
      </c>
      <c r="J32" s="62" t="e">
        <f>SUM(#REF!)</f>
        <v>#REF!</v>
      </c>
      <c r="K32" s="62" t="e">
        <f>SUM(#REF!)</f>
        <v>#REF!</v>
      </c>
      <c r="L32" s="62" t="e">
        <f>SUM(#REF!)</f>
        <v>#REF!</v>
      </c>
      <c r="M32" s="62" t="e">
        <f>SUM(#REF!)</f>
        <v>#REF!</v>
      </c>
      <c r="N32" s="62" t="e">
        <f>SUM(#REF!)</f>
        <v>#REF!</v>
      </c>
      <c r="O32" s="62" t="e">
        <f>SUM(#REF!)</f>
        <v>#REF!</v>
      </c>
      <c r="P32" s="62" t="e">
        <f>SUM(#REF!)</f>
        <v>#REF!</v>
      </c>
      <c r="Q32" s="62" t="e">
        <f>SUM(#REF!)</f>
        <v>#REF!</v>
      </c>
      <c r="R32" s="62" t="e">
        <f>SUM(#REF!)</f>
        <v>#REF!</v>
      </c>
      <c r="S32" s="62" t="e">
        <f>SUM(#REF!)</f>
        <v>#REF!</v>
      </c>
      <c r="T32" s="62" t="e">
        <f>SUM(#REF!)</f>
        <v>#REF!</v>
      </c>
      <c r="U32" s="62" t="e">
        <f>SUM(#REF!)</f>
        <v>#REF!</v>
      </c>
      <c r="V32" s="62" t="e">
        <f>SUM(#REF!)</f>
        <v>#REF!</v>
      </c>
      <c r="W32" s="62">
        <f>'תקציב 2018'!H283</f>
        <v>9745000</v>
      </c>
      <c r="X32" s="62" t="e">
        <f>'תקציב 2018'!#REF!</f>
        <v>#REF!</v>
      </c>
      <c r="Y32" s="62" t="e">
        <f>'תקציב 2018'!#REF!</f>
        <v>#REF!</v>
      </c>
      <c r="Z32" s="62" t="e">
        <f>'תקציב 2018'!#REF!</f>
        <v>#REF!</v>
      </c>
      <c r="AA32" s="62" t="e">
        <f>'תקציב 2018'!#REF!</f>
        <v>#REF!</v>
      </c>
      <c r="AB32" s="62" t="e">
        <f>'תקציב 2018'!#REF!</f>
        <v>#REF!</v>
      </c>
      <c r="AC32" s="62" t="e">
        <f>'תקציב 2018'!#REF!</f>
        <v>#REF!</v>
      </c>
      <c r="AD32" s="62" t="e">
        <f>'תקציב 2018'!#REF!</f>
        <v>#REF!</v>
      </c>
      <c r="AE32" s="62" t="e">
        <f>'תקציב 2018'!#REF!</f>
        <v>#REF!</v>
      </c>
      <c r="AF32" s="62" t="e">
        <f>'תקציב 2018'!#REF!</f>
        <v>#REF!</v>
      </c>
      <c r="AG32" s="62">
        <f>'תקציב 2018'!I283</f>
        <v>2000000</v>
      </c>
      <c r="AH32" s="62">
        <f>'תקציב 2018'!J283</f>
        <v>2000000</v>
      </c>
      <c r="AI32" s="62">
        <f>'תקציב 2018'!K283</f>
        <v>5695000</v>
      </c>
      <c r="AJ32" s="62">
        <f>'תקציב 2018'!L283</f>
        <v>50000</v>
      </c>
      <c r="AK32" s="69">
        <f>'תקציב 2018'!M283</f>
        <v>0</v>
      </c>
      <c r="AL32" s="34">
        <f>'תקציב 2018'!N283</f>
        <v>7745000</v>
      </c>
      <c r="AM32" s="34" t="e">
        <f>SUM(#REF!)</f>
        <v>#REF!</v>
      </c>
      <c r="AN32" s="9" t="e">
        <f>SUM(#REF!)</f>
        <v>#REF!</v>
      </c>
      <c r="AO32" s="9" t="e">
        <f>SUM(#REF!)</f>
        <v>#REF!</v>
      </c>
      <c r="AP32" s="9" t="e">
        <f>SUM(#REF!)</f>
        <v>#REF!</v>
      </c>
      <c r="AQ32" s="9" t="e">
        <f>SUM(#REF!)</f>
        <v>#REF!</v>
      </c>
      <c r="AR32" s="9" t="e">
        <f>SUM(#REF!)</f>
        <v>#REF!</v>
      </c>
      <c r="AS32" s="9" t="e">
        <f>SUM(#REF!)</f>
        <v>#REF!</v>
      </c>
      <c r="AT32" s="9" t="e">
        <f>SUM(#REF!)</f>
        <v>#REF!</v>
      </c>
      <c r="AU32" s="9" t="e">
        <f>AN32-AO32-AT32</f>
        <v>#REF!</v>
      </c>
      <c r="AW32" s="10" t="e">
        <f t="shared" si="5"/>
        <v>#REF!</v>
      </c>
    </row>
    <row r="33" spans="6:49" ht="60" customHeight="1" x14ac:dyDescent="0.2">
      <c r="F33" s="63"/>
      <c r="G33" s="61" t="s">
        <v>169</v>
      </c>
      <c r="H33" s="62" t="e">
        <f>SUM(#REF!)</f>
        <v>#REF!</v>
      </c>
      <c r="I33" s="62" t="e">
        <f>SUM(#REF!)</f>
        <v>#REF!</v>
      </c>
      <c r="J33" s="62" t="e">
        <f>SUM(#REF!)</f>
        <v>#REF!</v>
      </c>
      <c r="K33" s="62" t="e">
        <f>SUM(#REF!)</f>
        <v>#REF!</v>
      </c>
      <c r="L33" s="62" t="e">
        <f>SUM(#REF!)</f>
        <v>#REF!</v>
      </c>
      <c r="M33" s="62" t="e">
        <f>SUM(#REF!)</f>
        <v>#REF!</v>
      </c>
      <c r="N33" s="62" t="e">
        <f>SUM(#REF!)</f>
        <v>#REF!</v>
      </c>
      <c r="O33" s="62" t="e">
        <f>SUM(#REF!)</f>
        <v>#REF!</v>
      </c>
      <c r="P33" s="62" t="e">
        <f>SUM(#REF!)</f>
        <v>#REF!</v>
      </c>
      <c r="Q33" s="62" t="e">
        <f>SUM(#REF!)</f>
        <v>#REF!</v>
      </c>
      <c r="R33" s="62" t="e">
        <f>SUM(#REF!)</f>
        <v>#REF!</v>
      </c>
      <c r="S33" s="62" t="e">
        <f>SUM(#REF!)</f>
        <v>#REF!</v>
      </c>
      <c r="T33" s="62" t="e">
        <f>SUM(#REF!)</f>
        <v>#REF!</v>
      </c>
      <c r="U33" s="62" t="e">
        <f>SUM(#REF!)</f>
        <v>#REF!</v>
      </c>
      <c r="V33" s="62" t="e">
        <f>SUM(#REF!)</f>
        <v>#REF!</v>
      </c>
      <c r="W33" s="62">
        <f>'תקציב 2018'!H293</f>
        <v>4625000</v>
      </c>
      <c r="X33" s="62" t="e">
        <f>'תקציב 2018'!#REF!</f>
        <v>#REF!</v>
      </c>
      <c r="Y33" s="62" t="e">
        <f>'תקציב 2018'!#REF!</f>
        <v>#REF!</v>
      </c>
      <c r="Z33" s="62" t="e">
        <f>'תקציב 2018'!#REF!</f>
        <v>#REF!</v>
      </c>
      <c r="AA33" s="62" t="e">
        <f>'תקציב 2018'!#REF!</f>
        <v>#REF!</v>
      </c>
      <c r="AB33" s="62" t="e">
        <f>'תקציב 2018'!#REF!</f>
        <v>#REF!</v>
      </c>
      <c r="AC33" s="62" t="e">
        <f>'תקציב 2018'!#REF!</f>
        <v>#REF!</v>
      </c>
      <c r="AD33" s="62" t="e">
        <f>'תקציב 2018'!#REF!</f>
        <v>#REF!</v>
      </c>
      <c r="AE33" s="62" t="e">
        <f>'תקציב 2018'!#REF!</f>
        <v>#REF!</v>
      </c>
      <c r="AF33" s="62" t="e">
        <f>'תקציב 2018'!#REF!</f>
        <v>#REF!</v>
      </c>
      <c r="AG33" s="62">
        <f>'תקציב 2018'!I293</f>
        <v>0</v>
      </c>
      <c r="AH33" s="62">
        <f>'תקציב 2018'!J293</f>
        <v>0</v>
      </c>
      <c r="AI33" s="62">
        <f>'תקציב 2018'!K293</f>
        <v>0</v>
      </c>
      <c r="AJ33" s="62">
        <f>'תקציב 2018'!L293</f>
        <v>4625000</v>
      </c>
      <c r="AK33" s="69">
        <f>'תקציב 2018'!M293</f>
        <v>0</v>
      </c>
      <c r="AL33" s="34">
        <f>'תקציב 2018'!N293</f>
        <v>4625000</v>
      </c>
      <c r="AM33" s="34" t="e">
        <f>SUM(#REF!)</f>
        <v>#REF!</v>
      </c>
      <c r="AN33" s="9" t="e">
        <f>SUM(#REF!)</f>
        <v>#REF!</v>
      </c>
      <c r="AO33" s="9" t="e">
        <f>SUM(#REF!)</f>
        <v>#REF!</v>
      </c>
      <c r="AP33" s="9" t="e">
        <f>SUM(#REF!)</f>
        <v>#REF!</v>
      </c>
      <c r="AQ33" s="9" t="e">
        <f>SUM(#REF!)</f>
        <v>#REF!</v>
      </c>
      <c r="AR33" s="9" t="e">
        <f>SUM(#REF!)</f>
        <v>#REF!</v>
      </c>
      <c r="AS33" s="9" t="e">
        <f>SUM(#REF!)</f>
        <v>#REF!</v>
      </c>
      <c r="AT33" s="9" t="e">
        <f>SUM(#REF!)</f>
        <v>#REF!</v>
      </c>
      <c r="AU33" s="9" t="e">
        <f>AN33-AO33-AT33</f>
        <v>#REF!</v>
      </c>
      <c r="AW33" s="10" t="e">
        <f t="shared" si="5"/>
        <v>#REF!</v>
      </c>
    </row>
    <row r="34" spans="6:49" ht="60" customHeight="1" x14ac:dyDescent="0.2">
      <c r="F34" s="63"/>
      <c r="G34" s="61" t="s">
        <v>183</v>
      </c>
      <c r="H34" s="62" t="e">
        <f>SUM(#REF!)</f>
        <v>#REF!</v>
      </c>
      <c r="I34" s="62" t="e">
        <f>SUM(#REF!)</f>
        <v>#REF!</v>
      </c>
      <c r="J34" s="62" t="e">
        <f>SUM(#REF!)</f>
        <v>#REF!</v>
      </c>
      <c r="K34" s="62" t="e">
        <f>SUM(#REF!)</f>
        <v>#REF!</v>
      </c>
      <c r="L34" s="62" t="e">
        <f>SUM(#REF!)</f>
        <v>#REF!</v>
      </c>
      <c r="M34" s="62" t="e">
        <f>SUM(#REF!)</f>
        <v>#REF!</v>
      </c>
      <c r="N34" s="62" t="e">
        <f>SUM(#REF!)</f>
        <v>#REF!</v>
      </c>
      <c r="O34" s="62" t="e">
        <f>SUM(#REF!)</f>
        <v>#REF!</v>
      </c>
      <c r="P34" s="62" t="e">
        <f>SUM(#REF!)</f>
        <v>#REF!</v>
      </c>
      <c r="Q34" s="62" t="e">
        <f>SUM(#REF!)</f>
        <v>#REF!</v>
      </c>
      <c r="R34" s="62" t="e">
        <f>SUM(#REF!)</f>
        <v>#REF!</v>
      </c>
      <c r="S34" s="62" t="e">
        <f>SUM(#REF!)</f>
        <v>#REF!</v>
      </c>
      <c r="T34" s="62" t="e">
        <f>SUM(#REF!)</f>
        <v>#REF!</v>
      </c>
      <c r="U34" s="62" t="e">
        <f>SUM(#REF!)</f>
        <v>#REF!</v>
      </c>
      <c r="V34" s="62" t="e">
        <f>SUM(#REF!)</f>
        <v>#REF!</v>
      </c>
      <c r="W34" s="62">
        <f>'תקציב 2018'!H325</f>
        <v>36684000</v>
      </c>
      <c r="X34" s="62" t="e">
        <f>'תקציב 2018'!#REF!</f>
        <v>#REF!</v>
      </c>
      <c r="Y34" s="62" t="e">
        <f>'תקציב 2018'!#REF!</f>
        <v>#REF!</v>
      </c>
      <c r="Z34" s="62" t="e">
        <f>'תקציב 2018'!#REF!</f>
        <v>#REF!</v>
      </c>
      <c r="AA34" s="62" t="e">
        <f>'תקציב 2018'!#REF!</f>
        <v>#REF!</v>
      </c>
      <c r="AB34" s="62" t="e">
        <f>'תקציב 2018'!#REF!</f>
        <v>#REF!</v>
      </c>
      <c r="AC34" s="62" t="e">
        <f>'תקציב 2018'!#REF!</f>
        <v>#REF!</v>
      </c>
      <c r="AD34" s="62" t="e">
        <f>'תקציב 2018'!#REF!</f>
        <v>#REF!</v>
      </c>
      <c r="AE34" s="62" t="e">
        <f>'תקציב 2018'!#REF!</f>
        <v>#REF!</v>
      </c>
      <c r="AF34" s="62" t="e">
        <f>'תקציב 2018'!#REF!</f>
        <v>#REF!</v>
      </c>
      <c r="AG34" s="62">
        <f>'תקציב 2018'!I325</f>
        <v>580000</v>
      </c>
      <c r="AH34" s="62">
        <f>'תקציב 2018'!J325</f>
        <v>0</v>
      </c>
      <c r="AI34" s="62">
        <f>'תקציב 2018'!K325</f>
        <v>21081000</v>
      </c>
      <c r="AJ34" s="62">
        <f>'תקציב 2018'!L325</f>
        <v>15023000</v>
      </c>
      <c r="AK34" s="69">
        <f>'תקציב 2018'!M325</f>
        <v>0</v>
      </c>
      <c r="AL34" s="34">
        <f>'תקציב 2018'!N325</f>
        <v>36104000</v>
      </c>
      <c r="AM34" s="34" t="e">
        <f>SUM(#REF!)</f>
        <v>#REF!</v>
      </c>
      <c r="AN34" s="9" t="e">
        <f>SUM(#REF!)</f>
        <v>#REF!</v>
      </c>
      <c r="AO34" s="9" t="e">
        <f>SUM(#REF!)</f>
        <v>#REF!</v>
      </c>
      <c r="AP34" s="9" t="e">
        <f>SUM(#REF!)</f>
        <v>#REF!</v>
      </c>
      <c r="AQ34" s="9" t="e">
        <f>SUM(#REF!)</f>
        <v>#REF!</v>
      </c>
      <c r="AR34" s="9" t="e">
        <f>SUM(#REF!)</f>
        <v>#REF!</v>
      </c>
      <c r="AS34" s="9" t="e">
        <f>SUM(#REF!)</f>
        <v>#REF!</v>
      </c>
      <c r="AT34" s="9" t="e">
        <f>SUM(#REF!)</f>
        <v>#REF!</v>
      </c>
      <c r="AU34" s="9" t="e">
        <f>SUM(#REF!)</f>
        <v>#REF!</v>
      </c>
      <c r="AW34" s="10" t="e">
        <f t="shared" si="5"/>
        <v>#REF!</v>
      </c>
    </row>
    <row r="35" spans="6:49" ht="60" customHeight="1" x14ac:dyDescent="0.2">
      <c r="F35" s="63"/>
      <c r="G35" s="61" t="s">
        <v>192</v>
      </c>
      <c r="H35" s="62" t="e">
        <f>SUM(#REF!)</f>
        <v>#REF!</v>
      </c>
      <c r="I35" s="62" t="e">
        <f>SUM(#REF!)</f>
        <v>#REF!</v>
      </c>
      <c r="J35" s="62" t="e">
        <f>SUM(#REF!)</f>
        <v>#REF!</v>
      </c>
      <c r="K35" s="62" t="e">
        <f>SUM(#REF!)</f>
        <v>#REF!</v>
      </c>
      <c r="L35" s="62" t="e">
        <f>SUM(#REF!)</f>
        <v>#REF!</v>
      </c>
      <c r="M35" s="62" t="e">
        <f>SUM(#REF!)</f>
        <v>#REF!</v>
      </c>
      <c r="N35" s="62" t="e">
        <f>SUM(#REF!)</f>
        <v>#REF!</v>
      </c>
      <c r="O35" s="62" t="e">
        <f>SUM(#REF!)</f>
        <v>#REF!</v>
      </c>
      <c r="P35" s="62" t="e">
        <f>SUM(#REF!)</f>
        <v>#REF!</v>
      </c>
      <c r="Q35" s="62" t="e">
        <f>SUM(#REF!)</f>
        <v>#REF!</v>
      </c>
      <c r="R35" s="62" t="e">
        <f>SUM(#REF!)</f>
        <v>#REF!</v>
      </c>
      <c r="S35" s="62" t="e">
        <f>SUM(#REF!)</f>
        <v>#REF!</v>
      </c>
      <c r="T35" s="62" t="e">
        <f>SUM(#REF!)</f>
        <v>#REF!</v>
      </c>
      <c r="U35" s="62" t="e">
        <f>SUM(#REF!)</f>
        <v>#REF!</v>
      </c>
      <c r="V35" s="62" t="e">
        <f>SUM(#REF!)</f>
        <v>#REF!</v>
      </c>
      <c r="W35" s="62">
        <f>'תקציב 2018'!H336</f>
        <v>6440000</v>
      </c>
      <c r="X35" s="62" t="e">
        <f>'תקציב 2018'!#REF!</f>
        <v>#REF!</v>
      </c>
      <c r="Y35" s="62" t="e">
        <f>'תקציב 2018'!#REF!</f>
        <v>#REF!</v>
      </c>
      <c r="Z35" s="62" t="e">
        <f>'תקציב 2018'!#REF!</f>
        <v>#REF!</v>
      </c>
      <c r="AA35" s="62" t="e">
        <f>'תקציב 2018'!#REF!</f>
        <v>#REF!</v>
      </c>
      <c r="AB35" s="62" t="e">
        <f>'תקציב 2018'!#REF!</f>
        <v>#REF!</v>
      </c>
      <c r="AC35" s="62" t="e">
        <f>'תקציב 2018'!#REF!</f>
        <v>#REF!</v>
      </c>
      <c r="AD35" s="62" t="e">
        <f>'תקציב 2018'!#REF!</f>
        <v>#REF!</v>
      </c>
      <c r="AE35" s="62" t="e">
        <f>'תקציב 2018'!#REF!</f>
        <v>#REF!</v>
      </c>
      <c r="AF35" s="62" t="e">
        <f>'תקציב 2018'!#REF!</f>
        <v>#REF!</v>
      </c>
      <c r="AG35" s="62">
        <f>'תקציב 2018'!I336</f>
        <v>0</v>
      </c>
      <c r="AH35" s="62">
        <f>'תקציב 2018'!J336</f>
        <v>0</v>
      </c>
      <c r="AI35" s="62">
        <f>'תקציב 2018'!K336</f>
        <v>5530000</v>
      </c>
      <c r="AJ35" s="62">
        <f>'תקציב 2018'!L336</f>
        <v>910000</v>
      </c>
      <c r="AK35" s="69">
        <f>'תקציב 2018'!M336</f>
        <v>0</v>
      </c>
      <c r="AL35" s="34">
        <f>'תקציב 2018'!N336</f>
        <v>6440000</v>
      </c>
      <c r="AM35" s="34" t="e">
        <f>SUM(#REF!)</f>
        <v>#REF!</v>
      </c>
      <c r="AN35" s="9" t="e">
        <f>SUM(#REF!)</f>
        <v>#REF!</v>
      </c>
      <c r="AO35" s="9" t="e">
        <f>SUM(#REF!)</f>
        <v>#REF!</v>
      </c>
      <c r="AP35" s="9" t="e">
        <f>SUM(#REF!)</f>
        <v>#REF!</v>
      </c>
      <c r="AQ35" s="9" t="e">
        <f>SUM(#REF!)</f>
        <v>#REF!</v>
      </c>
      <c r="AR35" s="9" t="e">
        <f>SUM(#REF!)</f>
        <v>#REF!</v>
      </c>
      <c r="AS35" s="9" t="e">
        <f>SUM(#REF!)</f>
        <v>#REF!</v>
      </c>
      <c r="AT35" s="9" t="e">
        <f>SUM(#REF!)</f>
        <v>#REF!</v>
      </c>
      <c r="AU35" s="9" t="e">
        <f>SUM(#REF!)</f>
        <v>#REF!</v>
      </c>
      <c r="AW35" s="10" t="e">
        <f t="shared" ref="AW35:AW43" si="6">W35-X35-AC35</f>
        <v>#REF!</v>
      </c>
    </row>
    <row r="36" spans="6:49" ht="60" customHeight="1" x14ac:dyDescent="0.2">
      <c r="F36" s="55"/>
      <c r="G36" s="61" t="s">
        <v>194</v>
      </c>
      <c r="H36" s="62" t="e">
        <f>SUM(#REF!)</f>
        <v>#REF!</v>
      </c>
      <c r="I36" s="62" t="e">
        <f>SUM(#REF!)</f>
        <v>#REF!</v>
      </c>
      <c r="J36" s="62" t="e">
        <f>SUM(#REF!)</f>
        <v>#REF!</v>
      </c>
      <c r="K36" s="62" t="e">
        <f>SUM(#REF!)</f>
        <v>#REF!</v>
      </c>
      <c r="L36" s="62" t="e">
        <f>SUM(#REF!)</f>
        <v>#REF!</v>
      </c>
      <c r="M36" s="62" t="e">
        <f>SUM(#REF!)</f>
        <v>#REF!</v>
      </c>
      <c r="N36" s="62" t="e">
        <f>SUM(#REF!)</f>
        <v>#REF!</v>
      </c>
      <c r="O36" s="62" t="e">
        <f>SUM(#REF!)</f>
        <v>#REF!</v>
      </c>
      <c r="P36" s="62" t="e">
        <f>SUM(#REF!)</f>
        <v>#REF!</v>
      </c>
      <c r="Q36" s="62" t="e">
        <f>SUM(#REF!)</f>
        <v>#REF!</v>
      </c>
      <c r="R36" s="62" t="e">
        <f>SUM(#REF!)</f>
        <v>#REF!</v>
      </c>
      <c r="S36" s="62" t="e">
        <f>SUM(#REF!)</f>
        <v>#REF!</v>
      </c>
      <c r="T36" s="62" t="e">
        <f>SUM(#REF!)</f>
        <v>#REF!</v>
      </c>
      <c r="U36" s="62" t="e">
        <f>SUM(#REF!)</f>
        <v>#REF!</v>
      </c>
      <c r="V36" s="62" t="e">
        <f>SUM(#REF!)</f>
        <v>#REF!</v>
      </c>
      <c r="W36" s="62">
        <f>'תקציב 2018'!H341</f>
        <v>783000</v>
      </c>
      <c r="X36" s="62" t="e">
        <f>'תקציב 2018'!#REF!</f>
        <v>#REF!</v>
      </c>
      <c r="Y36" s="62" t="e">
        <f>'תקציב 2018'!#REF!</f>
        <v>#REF!</v>
      </c>
      <c r="Z36" s="62" t="e">
        <f>'תקציב 2018'!#REF!</f>
        <v>#REF!</v>
      </c>
      <c r="AA36" s="62" t="e">
        <f>'תקציב 2018'!#REF!</f>
        <v>#REF!</v>
      </c>
      <c r="AB36" s="62" t="e">
        <f>'תקציב 2018'!#REF!</f>
        <v>#REF!</v>
      </c>
      <c r="AC36" s="62" t="e">
        <f>'תקציב 2018'!#REF!</f>
        <v>#REF!</v>
      </c>
      <c r="AD36" s="62" t="e">
        <f>'תקציב 2018'!#REF!</f>
        <v>#REF!</v>
      </c>
      <c r="AE36" s="62" t="e">
        <f>'תקציב 2018'!#REF!</f>
        <v>#REF!</v>
      </c>
      <c r="AF36" s="62" t="e">
        <f>'תקציב 2018'!#REF!</f>
        <v>#REF!</v>
      </c>
      <c r="AG36" s="62">
        <f>'תקציב 2018'!I341</f>
        <v>0</v>
      </c>
      <c r="AH36" s="62">
        <f>'תקציב 2018'!J341</f>
        <v>0</v>
      </c>
      <c r="AI36" s="62">
        <f>'תקציב 2018'!K341</f>
        <v>0</v>
      </c>
      <c r="AJ36" s="62">
        <f>'תקציב 2018'!L341</f>
        <v>30000</v>
      </c>
      <c r="AK36" s="69">
        <f>'תקציב 2018'!M341</f>
        <v>753000</v>
      </c>
      <c r="AL36" s="34">
        <f>'תקציב 2018'!N341</f>
        <v>783000</v>
      </c>
      <c r="AM36" s="34" t="e">
        <f>SUM(#REF!)</f>
        <v>#REF!</v>
      </c>
      <c r="AN36" s="9" t="e">
        <f>SUM(#REF!)</f>
        <v>#REF!</v>
      </c>
      <c r="AO36" s="9" t="e">
        <f>SUM(#REF!)</f>
        <v>#REF!</v>
      </c>
      <c r="AP36" s="9" t="e">
        <f>SUM(#REF!)</f>
        <v>#REF!</v>
      </c>
      <c r="AQ36" s="9" t="e">
        <f>SUM(#REF!)</f>
        <v>#REF!</v>
      </c>
      <c r="AR36" s="9" t="e">
        <f>SUM(#REF!)</f>
        <v>#REF!</v>
      </c>
      <c r="AS36" s="9" t="e">
        <f>SUM(#REF!)</f>
        <v>#REF!</v>
      </c>
      <c r="AT36" s="9" t="e">
        <f>SUM(#REF!)</f>
        <v>#REF!</v>
      </c>
      <c r="AU36" s="9" t="e">
        <f>SUM(#REF!)</f>
        <v>#REF!</v>
      </c>
      <c r="AW36" s="10" t="e">
        <f t="shared" si="6"/>
        <v>#REF!</v>
      </c>
    </row>
    <row r="37" spans="6:49" ht="60" customHeight="1" x14ac:dyDescent="0.2">
      <c r="F37" s="63"/>
      <c r="G37" s="61" t="s">
        <v>201</v>
      </c>
      <c r="H37" s="62" t="e">
        <f>SUM(#REF!)</f>
        <v>#REF!</v>
      </c>
      <c r="I37" s="62" t="e">
        <f>SUM(#REF!)</f>
        <v>#REF!</v>
      </c>
      <c r="J37" s="62" t="e">
        <f>SUM(#REF!)</f>
        <v>#REF!</v>
      </c>
      <c r="K37" s="62" t="e">
        <f>SUM(#REF!)</f>
        <v>#REF!</v>
      </c>
      <c r="L37" s="62" t="e">
        <f>SUM(#REF!)</f>
        <v>#REF!</v>
      </c>
      <c r="M37" s="62" t="e">
        <f>SUM(#REF!)</f>
        <v>#REF!</v>
      </c>
      <c r="N37" s="62" t="e">
        <f>SUM(#REF!)</f>
        <v>#REF!</v>
      </c>
      <c r="O37" s="62" t="e">
        <f>SUM(#REF!)</f>
        <v>#REF!</v>
      </c>
      <c r="P37" s="62" t="e">
        <f>SUM(#REF!)</f>
        <v>#REF!</v>
      </c>
      <c r="Q37" s="62" t="e">
        <f>SUM(#REF!)</f>
        <v>#REF!</v>
      </c>
      <c r="R37" s="62" t="e">
        <f>SUM(#REF!)</f>
        <v>#REF!</v>
      </c>
      <c r="S37" s="62" t="e">
        <f>SUM(#REF!)</f>
        <v>#REF!</v>
      </c>
      <c r="T37" s="62" t="e">
        <f>SUM(#REF!)</f>
        <v>#REF!</v>
      </c>
      <c r="U37" s="62" t="e">
        <f>SUM(#REF!)</f>
        <v>#REF!</v>
      </c>
      <c r="V37" s="62" t="e">
        <f>SUM(#REF!)</f>
        <v>#REF!</v>
      </c>
      <c r="W37" s="62">
        <f>'תקציב 2018'!H351</f>
        <v>3070000</v>
      </c>
      <c r="X37" s="62" t="e">
        <f>'תקציב 2018'!#REF!</f>
        <v>#REF!</v>
      </c>
      <c r="Y37" s="62" t="e">
        <f>'תקציב 2018'!#REF!</f>
        <v>#REF!</v>
      </c>
      <c r="Z37" s="62" t="e">
        <f>'תקציב 2018'!#REF!</f>
        <v>#REF!</v>
      </c>
      <c r="AA37" s="62" t="e">
        <f>'תקציב 2018'!#REF!</f>
        <v>#REF!</v>
      </c>
      <c r="AB37" s="62" t="e">
        <f>'תקציב 2018'!#REF!</f>
        <v>#REF!</v>
      </c>
      <c r="AC37" s="62" t="e">
        <f>'תקציב 2018'!#REF!</f>
        <v>#REF!</v>
      </c>
      <c r="AD37" s="62" t="e">
        <f>'תקציב 2018'!#REF!</f>
        <v>#REF!</v>
      </c>
      <c r="AE37" s="62" t="e">
        <f>'תקציב 2018'!#REF!</f>
        <v>#REF!</v>
      </c>
      <c r="AF37" s="62" t="e">
        <f>'תקציב 2018'!#REF!</f>
        <v>#REF!</v>
      </c>
      <c r="AG37" s="62">
        <f>'תקציב 2018'!I351</f>
        <v>410000</v>
      </c>
      <c r="AH37" s="62">
        <f>'תקציב 2018'!J351</f>
        <v>0</v>
      </c>
      <c r="AI37" s="62">
        <f>'תקציב 2018'!K351</f>
        <v>300000</v>
      </c>
      <c r="AJ37" s="62">
        <f>'תקציב 2018'!L351</f>
        <v>1610000</v>
      </c>
      <c r="AK37" s="69">
        <f>'תקציב 2018'!M351</f>
        <v>750000</v>
      </c>
      <c r="AL37" s="34">
        <f>'תקציב 2018'!N351</f>
        <v>2660000</v>
      </c>
      <c r="AM37" s="34" t="e">
        <f>SUM(#REF!)</f>
        <v>#REF!</v>
      </c>
      <c r="AN37" s="9" t="e">
        <f>SUM(#REF!)</f>
        <v>#REF!</v>
      </c>
      <c r="AO37" s="9" t="e">
        <f>SUM(#REF!)</f>
        <v>#REF!</v>
      </c>
      <c r="AP37" s="9" t="e">
        <f>SUM(#REF!)</f>
        <v>#REF!</v>
      </c>
      <c r="AQ37" s="9" t="e">
        <f>SUM(#REF!)</f>
        <v>#REF!</v>
      </c>
      <c r="AR37" s="9" t="e">
        <f>SUM(#REF!)</f>
        <v>#REF!</v>
      </c>
      <c r="AS37" s="9" t="e">
        <f>SUM(#REF!)</f>
        <v>#REF!</v>
      </c>
      <c r="AT37" s="9" t="e">
        <f>SUM(#REF!)</f>
        <v>#REF!</v>
      </c>
      <c r="AU37" s="9" t="e">
        <f>AN37-AO37-AT37</f>
        <v>#REF!</v>
      </c>
      <c r="AW37" s="10" t="e">
        <f t="shared" si="6"/>
        <v>#REF!</v>
      </c>
    </row>
    <row r="38" spans="6:49" ht="60" customHeight="1" x14ac:dyDescent="0.2">
      <c r="F38" s="55"/>
      <c r="G38" s="61" t="s">
        <v>207</v>
      </c>
      <c r="H38" s="62" t="e">
        <f>SUM(#REF!)</f>
        <v>#REF!</v>
      </c>
      <c r="I38" s="62" t="e">
        <f>SUM(#REF!)</f>
        <v>#REF!</v>
      </c>
      <c r="J38" s="62" t="e">
        <f>SUM(#REF!)</f>
        <v>#REF!</v>
      </c>
      <c r="K38" s="62" t="e">
        <f>SUM(#REF!)</f>
        <v>#REF!</v>
      </c>
      <c r="L38" s="62" t="e">
        <f>SUM(#REF!)</f>
        <v>#REF!</v>
      </c>
      <c r="M38" s="62" t="e">
        <f>SUM(#REF!)</f>
        <v>#REF!</v>
      </c>
      <c r="N38" s="62" t="e">
        <f>SUM(#REF!)</f>
        <v>#REF!</v>
      </c>
      <c r="O38" s="62" t="e">
        <f>SUM(#REF!)</f>
        <v>#REF!</v>
      </c>
      <c r="P38" s="62" t="e">
        <f>SUM(#REF!)</f>
        <v>#REF!</v>
      </c>
      <c r="Q38" s="62" t="e">
        <f>SUM(#REF!)</f>
        <v>#REF!</v>
      </c>
      <c r="R38" s="62" t="e">
        <f>SUM(#REF!)</f>
        <v>#REF!</v>
      </c>
      <c r="S38" s="62" t="e">
        <f>SUM(#REF!)</f>
        <v>#REF!</v>
      </c>
      <c r="T38" s="62" t="e">
        <f>SUM(#REF!)</f>
        <v>#REF!</v>
      </c>
      <c r="U38" s="62" t="e">
        <f>SUM(#REF!)</f>
        <v>#REF!</v>
      </c>
      <c r="V38" s="62" t="e">
        <f>SUM(#REF!)</f>
        <v>#REF!</v>
      </c>
      <c r="W38" s="62">
        <f>'תקציב 2018'!H360</f>
        <v>2842000</v>
      </c>
      <c r="X38" s="62" t="e">
        <f>'תקציב 2018'!#REF!</f>
        <v>#REF!</v>
      </c>
      <c r="Y38" s="62" t="e">
        <f>'תקציב 2018'!#REF!</f>
        <v>#REF!</v>
      </c>
      <c r="Z38" s="62" t="e">
        <f>'תקציב 2018'!#REF!</f>
        <v>#REF!</v>
      </c>
      <c r="AA38" s="62" t="e">
        <f>'תקציב 2018'!#REF!</f>
        <v>#REF!</v>
      </c>
      <c r="AB38" s="62" t="e">
        <f>'תקציב 2018'!#REF!</f>
        <v>#REF!</v>
      </c>
      <c r="AC38" s="62" t="e">
        <f>'תקציב 2018'!#REF!</f>
        <v>#REF!</v>
      </c>
      <c r="AD38" s="62" t="e">
        <f>'תקציב 2018'!#REF!</f>
        <v>#REF!</v>
      </c>
      <c r="AE38" s="62" t="e">
        <f>'תקציב 2018'!#REF!</f>
        <v>#REF!</v>
      </c>
      <c r="AF38" s="62" t="e">
        <f>'תקציב 2018'!#REF!</f>
        <v>#REF!</v>
      </c>
      <c r="AG38" s="62">
        <f>'תקציב 2018'!I360</f>
        <v>0</v>
      </c>
      <c r="AH38" s="62">
        <f>'תקציב 2018'!J360</f>
        <v>0</v>
      </c>
      <c r="AI38" s="62">
        <f>'תקציב 2018'!K360</f>
        <v>0</v>
      </c>
      <c r="AJ38" s="62">
        <f>'תקציב 2018'!L360</f>
        <v>1796500</v>
      </c>
      <c r="AK38" s="69">
        <f>'תקציב 2018'!M360</f>
        <v>1045500</v>
      </c>
      <c r="AL38" s="34">
        <f>'תקציב 2018'!N360</f>
        <v>2842000</v>
      </c>
      <c r="AM38" s="34" t="e">
        <f>SUM(#REF!)</f>
        <v>#REF!</v>
      </c>
      <c r="AN38" s="9" t="e">
        <f>SUM(#REF!)</f>
        <v>#REF!</v>
      </c>
      <c r="AO38" s="9" t="e">
        <f>SUM(#REF!)</f>
        <v>#REF!</v>
      </c>
      <c r="AP38" s="9" t="e">
        <f>SUM(#REF!)</f>
        <v>#REF!</v>
      </c>
      <c r="AQ38" s="9" t="e">
        <f>SUM(#REF!)</f>
        <v>#REF!</v>
      </c>
      <c r="AR38" s="9" t="e">
        <f>SUM(#REF!)</f>
        <v>#REF!</v>
      </c>
      <c r="AS38" s="9" t="e">
        <f>SUM(#REF!)</f>
        <v>#REF!</v>
      </c>
      <c r="AT38" s="9" t="e">
        <f>SUM(#REF!)</f>
        <v>#REF!</v>
      </c>
      <c r="AU38" s="9" t="e">
        <f>AN38-AO38-AT38</f>
        <v>#REF!</v>
      </c>
      <c r="AW38" s="10" t="e">
        <f t="shared" si="6"/>
        <v>#REF!</v>
      </c>
    </row>
    <row r="39" spans="6:49" ht="60" customHeight="1" x14ac:dyDescent="0.2">
      <c r="F39" s="63"/>
      <c r="G39" s="61" t="s">
        <v>210</v>
      </c>
      <c r="H39" s="62" t="e">
        <f>SUM(#REF!)</f>
        <v>#REF!</v>
      </c>
      <c r="I39" s="62" t="e">
        <f>SUM(#REF!)</f>
        <v>#REF!</v>
      </c>
      <c r="J39" s="62" t="e">
        <f>SUM(#REF!)</f>
        <v>#REF!</v>
      </c>
      <c r="K39" s="62" t="e">
        <f>SUM(#REF!)</f>
        <v>#REF!</v>
      </c>
      <c r="L39" s="62" t="e">
        <f>SUM(#REF!)</f>
        <v>#REF!</v>
      </c>
      <c r="M39" s="62" t="e">
        <f>SUM(#REF!)</f>
        <v>#REF!</v>
      </c>
      <c r="N39" s="62" t="e">
        <f>SUM(#REF!)</f>
        <v>#REF!</v>
      </c>
      <c r="O39" s="62" t="e">
        <f>SUM(#REF!)</f>
        <v>#REF!</v>
      </c>
      <c r="P39" s="62" t="e">
        <f>SUM(#REF!)</f>
        <v>#REF!</v>
      </c>
      <c r="Q39" s="62" t="e">
        <f>SUM(#REF!)</f>
        <v>#REF!</v>
      </c>
      <c r="R39" s="62" t="e">
        <f>SUM(#REF!)</f>
        <v>#REF!</v>
      </c>
      <c r="S39" s="62" t="e">
        <f>SUM(#REF!)</f>
        <v>#REF!</v>
      </c>
      <c r="T39" s="62" t="e">
        <f>SUM(#REF!)</f>
        <v>#REF!</v>
      </c>
      <c r="U39" s="62" t="e">
        <f>SUM(#REF!)</f>
        <v>#REF!</v>
      </c>
      <c r="V39" s="62" t="e">
        <f>SUM(#REF!)</f>
        <v>#REF!</v>
      </c>
      <c r="W39" s="62">
        <f>'תקציב 2018'!H364</f>
        <v>490000</v>
      </c>
      <c r="X39" s="62" t="e">
        <f>'תקציב 2018'!#REF!</f>
        <v>#REF!</v>
      </c>
      <c r="Y39" s="62" t="e">
        <f>'תקציב 2018'!#REF!</f>
        <v>#REF!</v>
      </c>
      <c r="Z39" s="62" t="e">
        <f>'תקציב 2018'!#REF!</f>
        <v>#REF!</v>
      </c>
      <c r="AA39" s="62" t="e">
        <f>'תקציב 2018'!#REF!</f>
        <v>#REF!</v>
      </c>
      <c r="AB39" s="62" t="e">
        <f>'תקציב 2018'!#REF!</f>
        <v>#REF!</v>
      </c>
      <c r="AC39" s="62" t="e">
        <f>'תקציב 2018'!#REF!</f>
        <v>#REF!</v>
      </c>
      <c r="AD39" s="62" t="e">
        <f>'תקציב 2018'!#REF!</f>
        <v>#REF!</v>
      </c>
      <c r="AE39" s="62" t="e">
        <f>'תקציב 2018'!#REF!</f>
        <v>#REF!</v>
      </c>
      <c r="AF39" s="62" t="e">
        <f>'תקציב 2018'!#REF!</f>
        <v>#REF!</v>
      </c>
      <c r="AG39" s="62">
        <f>'תקציב 2018'!I364</f>
        <v>0</v>
      </c>
      <c r="AH39" s="62">
        <f>'תקציב 2018'!J364</f>
        <v>0</v>
      </c>
      <c r="AI39" s="62">
        <f>'תקציב 2018'!K364</f>
        <v>0</v>
      </c>
      <c r="AJ39" s="62">
        <f>'תקציב 2018'!L364</f>
        <v>490000</v>
      </c>
      <c r="AK39" s="69">
        <f>'תקציב 2018'!M364</f>
        <v>0</v>
      </c>
      <c r="AL39" s="34">
        <f>'תקציב 2018'!N364</f>
        <v>490000</v>
      </c>
      <c r="AM39" s="34" t="e">
        <f>SUM(#REF!)</f>
        <v>#REF!</v>
      </c>
      <c r="AN39" s="9" t="e">
        <f>SUM(#REF!)</f>
        <v>#REF!</v>
      </c>
      <c r="AO39" s="9" t="e">
        <f>SUM(#REF!)</f>
        <v>#REF!</v>
      </c>
      <c r="AP39" s="9" t="e">
        <f>SUM(#REF!)</f>
        <v>#REF!</v>
      </c>
      <c r="AQ39" s="9" t="e">
        <f>SUM(#REF!)</f>
        <v>#REF!</v>
      </c>
      <c r="AR39" s="9" t="e">
        <f>SUM(#REF!)</f>
        <v>#REF!</v>
      </c>
      <c r="AS39" s="9" t="e">
        <f>SUM(#REF!)</f>
        <v>#REF!</v>
      </c>
      <c r="AT39" s="9" t="e">
        <f>SUM(#REF!)</f>
        <v>#REF!</v>
      </c>
      <c r="AU39" s="9" t="e">
        <f>AN39-AO39-AT39</f>
        <v>#REF!</v>
      </c>
      <c r="AW39" s="10" t="e">
        <f t="shared" si="6"/>
        <v>#REF!</v>
      </c>
    </row>
    <row r="40" spans="6:49" ht="60" customHeight="1" x14ac:dyDescent="0.2">
      <c r="F40" s="63"/>
      <c r="G40" s="61" t="s">
        <v>212</v>
      </c>
      <c r="H40" s="62" t="e">
        <f>SUM(#REF!)</f>
        <v>#REF!</v>
      </c>
      <c r="I40" s="62" t="e">
        <f>SUM(#REF!)</f>
        <v>#REF!</v>
      </c>
      <c r="J40" s="62" t="e">
        <f>SUM(#REF!)</f>
        <v>#REF!</v>
      </c>
      <c r="K40" s="62" t="e">
        <f>SUM(#REF!)</f>
        <v>#REF!</v>
      </c>
      <c r="L40" s="62" t="e">
        <f>SUM(#REF!)</f>
        <v>#REF!</v>
      </c>
      <c r="M40" s="62" t="e">
        <f>SUM(#REF!)</f>
        <v>#REF!</v>
      </c>
      <c r="N40" s="62" t="e">
        <f>SUM(#REF!)</f>
        <v>#REF!</v>
      </c>
      <c r="O40" s="62" t="e">
        <f>SUM(#REF!)</f>
        <v>#REF!</v>
      </c>
      <c r="P40" s="62" t="e">
        <f>SUM(#REF!)</f>
        <v>#REF!</v>
      </c>
      <c r="Q40" s="62" t="e">
        <f>SUM(#REF!)</f>
        <v>#REF!</v>
      </c>
      <c r="R40" s="62" t="e">
        <f>SUM(#REF!)</f>
        <v>#REF!</v>
      </c>
      <c r="S40" s="62" t="e">
        <f>SUM(#REF!)</f>
        <v>#REF!</v>
      </c>
      <c r="T40" s="62" t="e">
        <f>SUM(#REF!)</f>
        <v>#REF!</v>
      </c>
      <c r="U40" s="62" t="e">
        <f>SUM(#REF!)</f>
        <v>#REF!</v>
      </c>
      <c r="V40" s="62" t="e">
        <f>SUM(#REF!)</f>
        <v>#REF!</v>
      </c>
      <c r="W40" s="62">
        <f>'תקציב 2018'!H370</f>
        <v>16200000</v>
      </c>
      <c r="X40" s="62" t="e">
        <f>'תקציב 2018'!#REF!</f>
        <v>#REF!</v>
      </c>
      <c r="Y40" s="62" t="e">
        <f>'תקציב 2018'!#REF!</f>
        <v>#REF!</v>
      </c>
      <c r="Z40" s="62" t="e">
        <f>'תקציב 2018'!#REF!</f>
        <v>#REF!</v>
      </c>
      <c r="AA40" s="62" t="e">
        <f>'תקציב 2018'!#REF!</f>
        <v>#REF!</v>
      </c>
      <c r="AB40" s="62" t="e">
        <f>'תקציב 2018'!#REF!</f>
        <v>#REF!</v>
      </c>
      <c r="AC40" s="62" t="e">
        <f>'תקציב 2018'!#REF!</f>
        <v>#REF!</v>
      </c>
      <c r="AD40" s="62" t="e">
        <f>'תקציב 2018'!#REF!</f>
        <v>#REF!</v>
      </c>
      <c r="AE40" s="62" t="e">
        <f>'תקציב 2018'!#REF!</f>
        <v>#REF!</v>
      </c>
      <c r="AF40" s="62" t="e">
        <f>'תקציב 2018'!#REF!</f>
        <v>#REF!</v>
      </c>
      <c r="AG40" s="62">
        <f>'תקציב 2018'!I370</f>
        <v>11340000</v>
      </c>
      <c r="AH40" s="62">
        <f>'תקציב 2018'!J370</f>
        <v>4860000</v>
      </c>
      <c r="AI40" s="62">
        <f>'תקציב 2018'!K370</f>
        <v>0</v>
      </c>
      <c r="AJ40" s="62">
        <f>'תקציב 2018'!L370</f>
        <v>0</v>
      </c>
      <c r="AK40" s="69">
        <f>'תקציב 2018'!M370</f>
        <v>0</v>
      </c>
      <c r="AL40" s="34">
        <f>'תקציב 2018'!N370</f>
        <v>4860000</v>
      </c>
      <c r="AM40" s="34" t="e">
        <f>SUM(#REF!)</f>
        <v>#REF!</v>
      </c>
      <c r="AN40" s="9" t="e">
        <f>SUM(#REF!)</f>
        <v>#REF!</v>
      </c>
      <c r="AO40" s="9" t="e">
        <f>SUM(#REF!)</f>
        <v>#REF!</v>
      </c>
      <c r="AP40" s="9" t="e">
        <f>SUM(#REF!)</f>
        <v>#REF!</v>
      </c>
      <c r="AQ40" s="9" t="e">
        <f>SUM(#REF!)</f>
        <v>#REF!</v>
      </c>
      <c r="AR40" s="9" t="e">
        <f>SUM(#REF!)</f>
        <v>#REF!</v>
      </c>
      <c r="AS40" s="9" t="e">
        <f>SUM(#REF!)</f>
        <v>#REF!</v>
      </c>
      <c r="AT40" s="9" t="e">
        <f>SUM(#REF!)</f>
        <v>#REF!</v>
      </c>
      <c r="AU40" s="9" t="e">
        <f t="shared" ref="AU40:AU48" si="7">AN40-AO40-AT40</f>
        <v>#REF!</v>
      </c>
      <c r="AW40" s="10" t="e">
        <f t="shared" si="6"/>
        <v>#REF!</v>
      </c>
    </row>
    <row r="41" spans="6:49" ht="60" customHeight="1" x14ac:dyDescent="0.2">
      <c r="F41" s="63"/>
      <c r="G41" s="61" t="s">
        <v>214</v>
      </c>
      <c r="H41" s="62" t="e">
        <f>SUM(#REF!)</f>
        <v>#REF!</v>
      </c>
      <c r="I41" s="62" t="e">
        <f>SUM(#REF!)</f>
        <v>#REF!</v>
      </c>
      <c r="J41" s="62" t="e">
        <f>SUM(#REF!)</f>
        <v>#REF!</v>
      </c>
      <c r="K41" s="62" t="e">
        <f>SUM(#REF!)</f>
        <v>#REF!</v>
      </c>
      <c r="L41" s="62" t="e">
        <f>SUM(#REF!)</f>
        <v>#REF!</v>
      </c>
      <c r="M41" s="62" t="e">
        <f>SUM(#REF!)</f>
        <v>#REF!</v>
      </c>
      <c r="N41" s="62" t="e">
        <f>SUM(#REF!)</f>
        <v>#REF!</v>
      </c>
      <c r="O41" s="62" t="e">
        <f>SUM(#REF!)</f>
        <v>#REF!</v>
      </c>
      <c r="P41" s="62" t="e">
        <f>SUM(#REF!)</f>
        <v>#REF!</v>
      </c>
      <c r="Q41" s="62" t="e">
        <f>SUM(#REF!)</f>
        <v>#REF!</v>
      </c>
      <c r="R41" s="62" t="e">
        <f>SUM(#REF!)</f>
        <v>#REF!</v>
      </c>
      <c r="S41" s="62" t="e">
        <f>SUM(#REF!)</f>
        <v>#REF!</v>
      </c>
      <c r="T41" s="62" t="e">
        <f>SUM(#REF!)</f>
        <v>#REF!</v>
      </c>
      <c r="U41" s="62" t="e">
        <f>SUM(#REF!)</f>
        <v>#REF!</v>
      </c>
      <c r="V41" s="62" t="e">
        <f>SUM(#REF!)</f>
        <v>#REF!</v>
      </c>
      <c r="W41" s="62">
        <f>'תקציב 2018'!H377</f>
        <v>2430000</v>
      </c>
      <c r="X41" s="62" t="e">
        <f>'תקציב 2018'!#REF!</f>
        <v>#REF!</v>
      </c>
      <c r="Y41" s="62" t="e">
        <f>'תקציב 2018'!#REF!</f>
        <v>#REF!</v>
      </c>
      <c r="Z41" s="62" t="e">
        <f>'תקציב 2018'!#REF!</f>
        <v>#REF!</v>
      </c>
      <c r="AA41" s="62" t="e">
        <f>'תקציב 2018'!#REF!</f>
        <v>#REF!</v>
      </c>
      <c r="AB41" s="62" t="e">
        <f>'תקציב 2018'!#REF!</f>
        <v>#REF!</v>
      </c>
      <c r="AC41" s="62" t="e">
        <f>'תקציב 2018'!#REF!</f>
        <v>#REF!</v>
      </c>
      <c r="AD41" s="62" t="e">
        <f>'תקציב 2018'!#REF!</f>
        <v>#REF!</v>
      </c>
      <c r="AE41" s="62" t="e">
        <f>'תקציב 2018'!#REF!</f>
        <v>#REF!</v>
      </c>
      <c r="AF41" s="62" t="e">
        <f>'תקציב 2018'!#REF!</f>
        <v>#REF!</v>
      </c>
      <c r="AG41" s="62">
        <f>'תקציב 2018'!I377</f>
        <v>0</v>
      </c>
      <c r="AH41" s="62">
        <f>'תקציב 2018'!J377</f>
        <v>0</v>
      </c>
      <c r="AI41" s="62">
        <f>'תקציב 2018'!K377</f>
        <v>0</v>
      </c>
      <c r="AJ41" s="62">
        <f>'תקציב 2018'!L377</f>
        <v>2430000</v>
      </c>
      <c r="AK41" s="69">
        <f>'תקציב 2018'!M377</f>
        <v>0</v>
      </c>
      <c r="AL41" s="34">
        <f>'תקציב 2018'!N377</f>
        <v>2430000</v>
      </c>
      <c r="AM41" s="34" t="e">
        <f>SUM(#REF!)</f>
        <v>#REF!</v>
      </c>
      <c r="AN41" s="9" t="e">
        <f>SUM(#REF!)</f>
        <v>#REF!</v>
      </c>
      <c r="AO41" s="9" t="e">
        <f>SUM(#REF!)</f>
        <v>#REF!</v>
      </c>
      <c r="AP41" s="9" t="e">
        <f>SUM(#REF!)</f>
        <v>#REF!</v>
      </c>
      <c r="AQ41" s="9" t="e">
        <f>SUM(#REF!)</f>
        <v>#REF!</v>
      </c>
      <c r="AR41" s="9" t="e">
        <f>SUM(#REF!)</f>
        <v>#REF!</v>
      </c>
      <c r="AS41" s="9" t="e">
        <f>SUM(#REF!)</f>
        <v>#REF!</v>
      </c>
      <c r="AT41" s="9" t="e">
        <f>SUM(#REF!)</f>
        <v>#REF!</v>
      </c>
      <c r="AU41" s="48" t="e">
        <f t="shared" si="7"/>
        <v>#REF!</v>
      </c>
      <c r="AV41" s="78"/>
      <c r="AW41" s="33" t="e">
        <f t="shared" si="6"/>
        <v>#REF!</v>
      </c>
    </row>
    <row r="42" spans="6:49" ht="60" customHeight="1" x14ac:dyDescent="0.2">
      <c r="F42" s="60">
        <v>4</v>
      </c>
      <c r="G42" s="61" t="s">
        <v>215</v>
      </c>
      <c r="H42" s="62" t="e">
        <f>H41+H40+H39+H38+H37+#REF!+H28+H27+H26</f>
        <v>#REF!</v>
      </c>
      <c r="I42" s="62" t="e">
        <f>I41+I40+I39+I38+I37+#REF!+I28+I27+I26</f>
        <v>#REF!</v>
      </c>
      <c r="J42" s="62" t="e">
        <f>J41+J40+J39+J38+J37+#REF!+J28+J27+J26</f>
        <v>#REF!</v>
      </c>
      <c r="K42" s="62" t="e">
        <f>K41+K40+K39+K38+K37+#REF!+K28+K27+K26</f>
        <v>#REF!</v>
      </c>
      <c r="L42" s="62" t="e">
        <f>L41+L40+L39+L38+L37+#REF!+L28+L27+L26</f>
        <v>#REF!</v>
      </c>
      <c r="M42" s="62" t="e">
        <f>M41+M40+M39+M38+M37+#REF!+M28+M27+M26</f>
        <v>#REF!</v>
      </c>
      <c r="N42" s="62" t="e">
        <f>N41+N40+N39+N38+N37+#REF!+N28+N27+N26</f>
        <v>#REF!</v>
      </c>
      <c r="O42" s="62" t="e">
        <f>O41+O40+O39+O38+O37+#REF!+O28+O27+O26</f>
        <v>#REF!</v>
      </c>
      <c r="P42" s="62" t="e">
        <f>P41+P40+P39+P38+P37+#REF!+P28+P27+P26</f>
        <v>#REF!</v>
      </c>
      <c r="Q42" s="62" t="e">
        <f>Q41+Q40+Q39+Q38+Q37+#REF!+Q28+Q27+Q26</f>
        <v>#REF!</v>
      </c>
      <c r="R42" s="62" t="e">
        <f>R41+R40+R39+R38+R37+#REF!+R28+R27+R26</f>
        <v>#REF!</v>
      </c>
      <c r="S42" s="62" t="e">
        <f>S41+S40+S39+S38+S37+#REF!+S28+S27+S26</f>
        <v>#REF!</v>
      </c>
      <c r="T42" s="62" t="e">
        <f>T41+T40+T39+T38+T37+#REF!+T28+T27+T26</f>
        <v>#REF!</v>
      </c>
      <c r="U42" s="62" t="e">
        <f>U41+U40+U39+U38+U37+#REF!+U28+U27+U26</f>
        <v>#REF!</v>
      </c>
      <c r="V42" s="62" t="e">
        <f>V41+V40+V39+V38+V37+#REF!+V28+V27+V26</f>
        <v>#REF!</v>
      </c>
      <c r="W42" s="62">
        <f>'תקציב 2018'!H378</f>
        <v>262803000</v>
      </c>
      <c r="X42" s="62" t="e">
        <f>'תקציב 2018'!#REF!</f>
        <v>#REF!</v>
      </c>
      <c r="Y42" s="62" t="e">
        <f>'תקציב 2018'!#REF!</f>
        <v>#REF!</v>
      </c>
      <c r="Z42" s="62" t="e">
        <f>'תקציב 2018'!#REF!</f>
        <v>#REF!</v>
      </c>
      <c r="AA42" s="62" t="e">
        <f>'תקציב 2018'!#REF!</f>
        <v>#REF!</v>
      </c>
      <c r="AB42" s="62" t="e">
        <f>'תקציב 2018'!#REF!</f>
        <v>#REF!</v>
      </c>
      <c r="AC42" s="62" t="e">
        <f>'תקציב 2018'!#REF!</f>
        <v>#REF!</v>
      </c>
      <c r="AD42" s="62" t="e">
        <f>'תקציב 2018'!#REF!</f>
        <v>#REF!</v>
      </c>
      <c r="AE42" s="62" t="e">
        <f>'תקציב 2018'!#REF!</f>
        <v>#REF!</v>
      </c>
      <c r="AF42" s="62" t="e">
        <f>'תקציב 2018'!#REF!</f>
        <v>#REF!</v>
      </c>
      <c r="AG42" s="62">
        <f>'תקציב 2018'!I378</f>
        <v>16121000</v>
      </c>
      <c r="AH42" s="62">
        <f>'תקציב 2018'!J378</f>
        <v>30303500</v>
      </c>
      <c r="AI42" s="62">
        <f>'תקציב 2018'!K378</f>
        <v>80391000</v>
      </c>
      <c r="AJ42" s="62">
        <f>'תקציב 2018'!L378</f>
        <v>127589000</v>
      </c>
      <c r="AK42" s="69">
        <f>'תקציב 2018'!M378</f>
        <v>8398500</v>
      </c>
      <c r="AL42" s="34">
        <f>'תקציב 2018'!N378</f>
        <v>246682000</v>
      </c>
      <c r="AM42" s="34" t="e">
        <f t="shared" ref="AM42:AT42" si="8">AM41+AM40+AM39+AM38+AM37+AM36+AM35+AM34+AM33+AM32+AM30+AM28+AM27+AM26</f>
        <v>#REF!</v>
      </c>
      <c r="AN42" s="9" t="e">
        <f t="shared" si="8"/>
        <v>#REF!</v>
      </c>
      <c r="AO42" s="9" t="e">
        <f t="shared" si="8"/>
        <v>#REF!</v>
      </c>
      <c r="AP42" s="9" t="e">
        <f t="shared" si="8"/>
        <v>#REF!</v>
      </c>
      <c r="AQ42" s="9" t="e">
        <f t="shared" si="8"/>
        <v>#REF!</v>
      </c>
      <c r="AR42" s="9" t="e">
        <f t="shared" si="8"/>
        <v>#REF!</v>
      </c>
      <c r="AS42" s="9" t="e">
        <f t="shared" si="8"/>
        <v>#REF!</v>
      </c>
      <c r="AT42" s="9" t="e">
        <f t="shared" si="8"/>
        <v>#REF!</v>
      </c>
      <c r="AU42" s="9" t="e">
        <f t="shared" si="7"/>
        <v>#REF!</v>
      </c>
      <c r="AW42" s="10" t="e">
        <f t="shared" si="6"/>
        <v>#REF!</v>
      </c>
    </row>
    <row r="43" spans="6:49" ht="60" customHeight="1" x14ac:dyDescent="0.2">
      <c r="F43" s="63"/>
      <c r="G43" s="61" t="s">
        <v>222</v>
      </c>
      <c r="H43" s="62" t="e">
        <f>SUM(#REF!)</f>
        <v>#REF!</v>
      </c>
      <c r="I43" s="62" t="e">
        <f>SUM(#REF!)</f>
        <v>#REF!</v>
      </c>
      <c r="J43" s="62" t="e">
        <f>SUM(#REF!)</f>
        <v>#REF!</v>
      </c>
      <c r="K43" s="62" t="e">
        <f>SUM(#REF!)</f>
        <v>#REF!</v>
      </c>
      <c r="L43" s="62" t="e">
        <f>SUM(#REF!)</f>
        <v>#REF!</v>
      </c>
      <c r="M43" s="62" t="e">
        <f>SUM(#REF!)</f>
        <v>#REF!</v>
      </c>
      <c r="N43" s="62" t="e">
        <f>SUM(#REF!)</f>
        <v>#REF!</v>
      </c>
      <c r="O43" s="62" t="e">
        <f>SUM(#REF!)</f>
        <v>#REF!</v>
      </c>
      <c r="P43" s="62" t="e">
        <f>SUM(#REF!)</f>
        <v>#REF!</v>
      </c>
      <c r="Q43" s="62" t="e">
        <f>SUM(#REF!)</f>
        <v>#REF!</v>
      </c>
      <c r="R43" s="62" t="e">
        <f>SUM(#REF!)</f>
        <v>#REF!</v>
      </c>
      <c r="S43" s="62" t="e">
        <f>SUM(#REF!)</f>
        <v>#REF!</v>
      </c>
      <c r="T43" s="62" t="e">
        <f>SUM(#REF!)</f>
        <v>#REF!</v>
      </c>
      <c r="U43" s="62" t="e">
        <f>SUM(#REF!)</f>
        <v>#REF!</v>
      </c>
      <c r="V43" s="62" t="e">
        <f>SUM(#REF!)</f>
        <v>#REF!</v>
      </c>
      <c r="W43" s="62">
        <f>'תקציב 2018'!H387</f>
        <v>5600000</v>
      </c>
      <c r="X43" s="62" t="e">
        <f>'תקציב 2018'!#REF!</f>
        <v>#REF!</v>
      </c>
      <c r="Y43" s="62" t="e">
        <f>'תקציב 2018'!#REF!</f>
        <v>#REF!</v>
      </c>
      <c r="Z43" s="62" t="e">
        <f>'תקציב 2018'!#REF!</f>
        <v>#REF!</v>
      </c>
      <c r="AA43" s="62" t="e">
        <f>'תקציב 2018'!#REF!</f>
        <v>#REF!</v>
      </c>
      <c r="AB43" s="62" t="e">
        <f>'תקציב 2018'!#REF!</f>
        <v>#REF!</v>
      </c>
      <c r="AC43" s="62" t="e">
        <f>'תקציב 2018'!#REF!</f>
        <v>#REF!</v>
      </c>
      <c r="AD43" s="62" t="e">
        <f>'תקציב 2018'!#REF!</f>
        <v>#REF!</v>
      </c>
      <c r="AE43" s="62" t="e">
        <f>'תקציב 2018'!#REF!</f>
        <v>#REF!</v>
      </c>
      <c r="AF43" s="62" t="e">
        <f>'תקציב 2018'!#REF!</f>
        <v>#REF!</v>
      </c>
      <c r="AG43" s="62">
        <f>'תקציב 2018'!I387</f>
        <v>0</v>
      </c>
      <c r="AH43" s="62">
        <f>'תקציב 2018'!J387</f>
        <v>0</v>
      </c>
      <c r="AI43" s="62">
        <f>'תקציב 2018'!K387</f>
        <v>0</v>
      </c>
      <c r="AJ43" s="62">
        <f>'תקציב 2018'!L387</f>
        <v>450000</v>
      </c>
      <c r="AK43" s="69">
        <f>'תקציב 2018'!M387</f>
        <v>5150000</v>
      </c>
      <c r="AL43" s="34">
        <f>'תקציב 2018'!N387</f>
        <v>5600000</v>
      </c>
      <c r="AM43" s="34" t="e">
        <f>SUM(#REF!)</f>
        <v>#REF!</v>
      </c>
      <c r="AN43" s="9" t="e">
        <f>SUM(#REF!)</f>
        <v>#REF!</v>
      </c>
      <c r="AO43" s="9" t="e">
        <f>SUM(#REF!)</f>
        <v>#REF!</v>
      </c>
      <c r="AP43" s="9" t="e">
        <f>SUM(#REF!)</f>
        <v>#REF!</v>
      </c>
      <c r="AQ43" s="9" t="e">
        <f>SUM(#REF!)</f>
        <v>#REF!</v>
      </c>
      <c r="AR43" s="9" t="e">
        <f>SUM(#REF!)</f>
        <v>#REF!</v>
      </c>
      <c r="AS43" s="9" t="e">
        <f>SUM(#REF!)</f>
        <v>#REF!</v>
      </c>
      <c r="AT43" s="9" t="e">
        <f>SUM(#REF!)</f>
        <v>#REF!</v>
      </c>
      <c r="AU43" s="9" t="e">
        <f t="shared" si="7"/>
        <v>#REF!</v>
      </c>
      <c r="AW43" s="10" t="e">
        <f t="shared" si="6"/>
        <v>#REF!</v>
      </c>
    </row>
    <row r="44" spans="6:49" ht="60" customHeight="1" x14ac:dyDescent="0.2">
      <c r="F44" s="63"/>
      <c r="G44" s="61" t="s">
        <v>234</v>
      </c>
      <c r="H44" s="62" t="e">
        <f>SUM(#REF!)</f>
        <v>#REF!</v>
      </c>
      <c r="I44" s="62" t="e">
        <f>SUM(#REF!)</f>
        <v>#REF!</v>
      </c>
      <c r="J44" s="62" t="e">
        <f>SUM(#REF!)</f>
        <v>#REF!</v>
      </c>
      <c r="K44" s="62" t="e">
        <f>SUM(#REF!)</f>
        <v>#REF!</v>
      </c>
      <c r="L44" s="62" t="e">
        <f>SUM(#REF!)</f>
        <v>#REF!</v>
      </c>
      <c r="M44" s="62" t="e">
        <f>SUM(#REF!)</f>
        <v>#REF!</v>
      </c>
      <c r="N44" s="62" t="e">
        <f>SUM(#REF!)</f>
        <v>#REF!</v>
      </c>
      <c r="O44" s="62" t="e">
        <f>SUM(#REF!)</f>
        <v>#REF!</v>
      </c>
      <c r="P44" s="62" t="e">
        <f>SUM(#REF!)</f>
        <v>#REF!</v>
      </c>
      <c r="Q44" s="62" t="e">
        <f>SUM(#REF!)</f>
        <v>#REF!</v>
      </c>
      <c r="R44" s="62" t="e">
        <f>SUM(#REF!)</f>
        <v>#REF!</v>
      </c>
      <c r="S44" s="62" t="e">
        <f>SUM(#REF!)</f>
        <v>#REF!</v>
      </c>
      <c r="T44" s="62" t="e">
        <f>SUM(#REF!)</f>
        <v>#REF!</v>
      </c>
      <c r="U44" s="62" t="e">
        <f>SUM(#REF!)</f>
        <v>#REF!</v>
      </c>
      <c r="V44" s="62" t="e">
        <f>SUM(#REF!)</f>
        <v>#REF!</v>
      </c>
      <c r="W44" s="62">
        <f>'תקציב 2018'!H401</f>
        <v>13996000</v>
      </c>
      <c r="X44" s="62" t="e">
        <f>'תקציב 2018'!#REF!</f>
        <v>#REF!</v>
      </c>
      <c r="Y44" s="62" t="e">
        <f>'תקציב 2018'!#REF!</f>
        <v>#REF!</v>
      </c>
      <c r="Z44" s="62" t="e">
        <f>'תקציב 2018'!#REF!</f>
        <v>#REF!</v>
      </c>
      <c r="AA44" s="62" t="e">
        <f>'תקציב 2018'!#REF!</f>
        <v>#REF!</v>
      </c>
      <c r="AB44" s="62" t="e">
        <f>'תקציב 2018'!#REF!</f>
        <v>#REF!</v>
      </c>
      <c r="AC44" s="62" t="e">
        <f>'תקציב 2018'!#REF!</f>
        <v>#REF!</v>
      </c>
      <c r="AD44" s="62" t="e">
        <f>'תקציב 2018'!#REF!</f>
        <v>#REF!</v>
      </c>
      <c r="AE44" s="62" t="e">
        <f>'תקציב 2018'!#REF!</f>
        <v>#REF!</v>
      </c>
      <c r="AF44" s="62" t="e">
        <f>'תקציב 2018'!#REF!</f>
        <v>#REF!</v>
      </c>
      <c r="AG44" s="62">
        <f>'תקציב 2018'!I401</f>
        <v>0</v>
      </c>
      <c r="AH44" s="62">
        <f>'תקציב 2018'!J401</f>
        <v>0</v>
      </c>
      <c r="AI44" s="62">
        <f>'תקציב 2018'!K401</f>
        <v>0</v>
      </c>
      <c r="AJ44" s="62">
        <f>'תקציב 2018'!L401</f>
        <v>4926000</v>
      </c>
      <c r="AK44" s="69">
        <f>'תקציב 2018'!M401</f>
        <v>9070000</v>
      </c>
      <c r="AL44" s="34">
        <f>'תקציב 2018'!N401</f>
        <v>13996000</v>
      </c>
      <c r="AM44" s="34" t="e">
        <f>SUM(#REF!)</f>
        <v>#REF!</v>
      </c>
      <c r="AN44" s="9" t="e">
        <f>SUM(#REF!)</f>
        <v>#REF!</v>
      </c>
      <c r="AO44" s="9" t="e">
        <f>SUM(#REF!)</f>
        <v>#REF!</v>
      </c>
      <c r="AP44" s="9" t="e">
        <f>SUM(#REF!)</f>
        <v>#REF!</v>
      </c>
      <c r="AQ44" s="9" t="e">
        <f>SUM(#REF!)</f>
        <v>#REF!</v>
      </c>
      <c r="AR44" s="9" t="e">
        <f>SUM(#REF!)</f>
        <v>#REF!</v>
      </c>
      <c r="AS44" s="9" t="e">
        <f>SUM(#REF!)</f>
        <v>#REF!</v>
      </c>
      <c r="AT44" s="9" t="e">
        <f>SUM(#REF!)</f>
        <v>#REF!</v>
      </c>
      <c r="AU44" s="9" t="e">
        <f t="shared" si="7"/>
        <v>#REF!</v>
      </c>
      <c r="AW44" s="10" t="e">
        <f t="shared" ref="AW44:AW50" si="9">W44-X44-AC44</f>
        <v>#REF!</v>
      </c>
    </row>
    <row r="45" spans="6:49" ht="60" customHeight="1" x14ac:dyDescent="0.2">
      <c r="F45" s="63"/>
      <c r="G45" s="61" t="s">
        <v>238</v>
      </c>
      <c r="H45" s="62" t="e">
        <f>SUM(#REF!)</f>
        <v>#REF!</v>
      </c>
      <c r="I45" s="62" t="e">
        <f>SUM(#REF!)</f>
        <v>#REF!</v>
      </c>
      <c r="J45" s="62" t="e">
        <f>SUM(#REF!)</f>
        <v>#REF!</v>
      </c>
      <c r="K45" s="62" t="e">
        <f>SUM(#REF!)</f>
        <v>#REF!</v>
      </c>
      <c r="L45" s="62" t="e">
        <f>SUM(#REF!)</f>
        <v>#REF!</v>
      </c>
      <c r="M45" s="62" t="e">
        <f>SUM(#REF!)</f>
        <v>#REF!</v>
      </c>
      <c r="N45" s="62" t="e">
        <f>SUM(#REF!)</f>
        <v>#REF!</v>
      </c>
      <c r="O45" s="62" t="e">
        <f>SUM(#REF!)</f>
        <v>#REF!</v>
      </c>
      <c r="P45" s="62" t="e">
        <f>SUM(#REF!)</f>
        <v>#REF!</v>
      </c>
      <c r="Q45" s="62" t="e">
        <f>SUM(#REF!)</f>
        <v>#REF!</v>
      </c>
      <c r="R45" s="62" t="e">
        <f>SUM(#REF!)</f>
        <v>#REF!</v>
      </c>
      <c r="S45" s="62" t="e">
        <f>SUM(#REF!)</f>
        <v>#REF!</v>
      </c>
      <c r="T45" s="62" t="e">
        <f>SUM(#REF!)</f>
        <v>#REF!</v>
      </c>
      <c r="U45" s="62" t="e">
        <f>SUM(#REF!)</f>
        <v>#REF!</v>
      </c>
      <c r="V45" s="62" t="e">
        <f>SUM(#REF!)</f>
        <v>#REF!</v>
      </c>
      <c r="W45" s="62">
        <f>'תקציב 2018'!H407</f>
        <v>2846000</v>
      </c>
      <c r="X45" s="62" t="e">
        <f>'תקציב 2018'!#REF!</f>
        <v>#REF!</v>
      </c>
      <c r="Y45" s="62" t="e">
        <f>'תקציב 2018'!#REF!</f>
        <v>#REF!</v>
      </c>
      <c r="Z45" s="62" t="e">
        <f>'תקציב 2018'!#REF!</f>
        <v>#REF!</v>
      </c>
      <c r="AA45" s="62" t="e">
        <f>'תקציב 2018'!#REF!</f>
        <v>#REF!</v>
      </c>
      <c r="AB45" s="62" t="e">
        <f>'תקציב 2018'!#REF!</f>
        <v>#REF!</v>
      </c>
      <c r="AC45" s="62" t="e">
        <f>'תקציב 2018'!#REF!</f>
        <v>#REF!</v>
      </c>
      <c r="AD45" s="62" t="e">
        <f>'תקציב 2018'!#REF!</f>
        <v>#REF!</v>
      </c>
      <c r="AE45" s="62" t="e">
        <f>'תקציב 2018'!#REF!</f>
        <v>#REF!</v>
      </c>
      <c r="AF45" s="62" t="e">
        <f>'תקציב 2018'!#REF!</f>
        <v>#REF!</v>
      </c>
      <c r="AG45" s="62">
        <f>'תקציב 2018'!I407</f>
        <v>0</v>
      </c>
      <c r="AH45" s="62">
        <f>'תקציב 2018'!J407</f>
        <v>0</v>
      </c>
      <c r="AI45" s="62">
        <f>'תקציב 2018'!K407</f>
        <v>0</v>
      </c>
      <c r="AJ45" s="62">
        <f>'תקציב 2018'!L407</f>
        <v>2846000</v>
      </c>
      <c r="AK45" s="69">
        <f>'תקציב 2018'!M407</f>
        <v>0</v>
      </c>
      <c r="AL45" s="34">
        <f>'תקציב 2018'!N407</f>
        <v>2846000</v>
      </c>
      <c r="AM45" s="34" t="e">
        <f>SUM(#REF!)</f>
        <v>#REF!</v>
      </c>
      <c r="AN45" s="9" t="e">
        <f>SUM(#REF!)</f>
        <v>#REF!</v>
      </c>
      <c r="AO45" s="9" t="e">
        <f>SUM(#REF!)</f>
        <v>#REF!</v>
      </c>
      <c r="AP45" s="9" t="e">
        <f>SUM(#REF!)</f>
        <v>#REF!</v>
      </c>
      <c r="AQ45" s="9" t="e">
        <f>SUM(#REF!)</f>
        <v>#REF!</v>
      </c>
      <c r="AR45" s="9" t="e">
        <f>SUM(#REF!)</f>
        <v>#REF!</v>
      </c>
      <c r="AS45" s="9" t="e">
        <f>SUM(#REF!)</f>
        <v>#REF!</v>
      </c>
      <c r="AT45" s="9" t="e">
        <f>SUM(#REF!)</f>
        <v>#REF!</v>
      </c>
      <c r="AU45" s="9" t="e">
        <f t="shared" si="7"/>
        <v>#REF!</v>
      </c>
      <c r="AW45" s="10" t="e">
        <f t="shared" si="9"/>
        <v>#REF!</v>
      </c>
    </row>
    <row r="46" spans="6:49" ht="60" customHeight="1" x14ac:dyDescent="0.2">
      <c r="F46" s="60">
        <v>5</v>
      </c>
      <c r="G46" s="61" t="s">
        <v>239</v>
      </c>
      <c r="H46" s="62" t="e">
        <f t="shared" ref="H46:W46" si="10">H45+H44+H43</f>
        <v>#REF!</v>
      </c>
      <c r="I46" s="62" t="e">
        <f t="shared" si="10"/>
        <v>#REF!</v>
      </c>
      <c r="J46" s="62" t="e">
        <f t="shared" si="10"/>
        <v>#REF!</v>
      </c>
      <c r="K46" s="62" t="e">
        <f t="shared" si="10"/>
        <v>#REF!</v>
      </c>
      <c r="L46" s="62" t="e">
        <f t="shared" si="10"/>
        <v>#REF!</v>
      </c>
      <c r="M46" s="62" t="e">
        <f t="shared" si="10"/>
        <v>#REF!</v>
      </c>
      <c r="N46" s="62" t="e">
        <f t="shared" si="10"/>
        <v>#REF!</v>
      </c>
      <c r="O46" s="62" t="e">
        <f t="shared" si="10"/>
        <v>#REF!</v>
      </c>
      <c r="P46" s="62" t="e">
        <f t="shared" si="10"/>
        <v>#REF!</v>
      </c>
      <c r="Q46" s="62" t="e">
        <f t="shared" si="10"/>
        <v>#REF!</v>
      </c>
      <c r="R46" s="62" t="e">
        <f t="shared" si="10"/>
        <v>#REF!</v>
      </c>
      <c r="S46" s="62" t="e">
        <f t="shared" si="10"/>
        <v>#REF!</v>
      </c>
      <c r="T46" s="62" t="e">
        <f t="shared" si="10"/>
        <v>#REF!</v>
      </c>
      <c r="U46" s="62" t="e">
        <f t="shared" si="10"/>
        <v>#REF!</v>
      </c>
      <c r="V46" s="62" t="e">
        <f t="shared" si="10"/>
        <v>#REF!</v>
      </c>
      <c r="W46" s="62">
        <f t="shared" si="10"/>
        <v>22442000</v>
      </c>
      <c r="X46" s="62" t="e">
        <f t="shared" ref="X46:AL46" si="11">X45+X44+X43</f>
        <v>#REF!</v>
      </c>
      <c r="Y46" s="62" t="e">
        <f t="shared" si="11"/>
        <v>#REF!</v>
      </c>
      <c r="Z46" s="62" t="e">
        <f t="shared" si="11"/>
        <v>#REF!</v>
      </c>
      <c r="AA46" s="62" t="e">
        <f t="shared" si="11"/>
        <v>#REF!</v>
      </c>
      <c r="AB46" s="62" t="e">
        <f t="shared" si="11"/>
        <v>#REF!</v>
      </c>
      <c r="AC46" s="62" t="e">
        <f t="shared" si="11"/>
        <v>#REF!</v>
      </c>
      <c r="AD46" s="62" t="e">
        <f t="shared" si="11"/>
        <v>#REF!</v>
      </c>
      <c r="AE46" s="62" t="e">
        <f t="shared" si="11"/>
        <v>#REF!</v>
      </c>
      <c r="AF46" s="62" t="e">
        <f t="shared" si="11"/>
        <v>#REF!</v>
      </c>
      <c r="AG46" s="62">
        <f t="shared" si="11"/>
        <v>0</v>
      </c>
      <c r="AH46" s="62">
        <f t="shared" si="11"/>
        <v>0</v>
      </c>
      <c r="AI46" s="62">
        <f t="shared" si="11"/>
        <v>0</v>
      </c>
      <c r="AJ46" s="62">
        <f t="shared" si="11"/>
        <v>8222000</v>
      </c>
      <c r="AK46" s="69">
        <f t="shared" si="11"/>
        <v>14220000</v>
      </c>
      <c r="AL46" s="34">
        <f t="shared" si="11"/>
        <v>22442000</v>
      </c>
      <c r="AM46" s="34" t="e">
        <f t="shared" ref="AM46:AT46" si="12">AM45+AM44+AM43</f>
        <v>#REF!</v>
      </c>
      <c r="AN46" s="9" t="e">
        <f t="shared" si="12"/>
        <v>#REF!</v>
      </c>
      <c r="AO46" s="9" t="e">
        <f t="shared" si="12"/>
        <v>#REF!</v>
      </c>
      <c r="AP46" s="9" t="e">
        <f t="shared" si="12"/>
        <v>#REF!</v>
      </c>
      <c r="AQ46" s="9" t="e">
        <f t="shared" si="12"/>
        <v>#REF!</v>
      </c>
      <c r="AR46" s="9" t="e">
        <f t="shared" si="12"/>
        <v>#REF!</v>
      </c>
      <c r="AS46" s="9" t="e">
        <f t="shared" si="12"/>
        <v>#REF!</v>
      </c>
      <c r="AT46" s="9" t="e">
        <f t="shared" si="12"/>
        <v>#REF!</v>
      </c>
      <c r="AU46" s="9" t="e">
        <f t="shared" si="7"/>
        <v>#REF!</v>
      </c>
      <c r="AW46" s="10" t="e">
        <f t="shared" si="9"/>
        <v>#REF!</v>
      </c>
    </row>
    <row r="47" spans="6:49" ht="60" customHeight="1" x14ac:dyDescent="0.2">
      <c r="F47" s="60">
        <v>6</v>
      </c>
      <c r="G47" s="61" t="s">
        <v>244</v>
      </c>
      <c r="H47" s="62" t="e">
        <f>SUM(#REF!)</f>
        <v>#REF!</v>
      </c>
      <c r="I47" s="62" t="e">
        <f>SUM(#REF!)</f>
        <v>#REF!</v>
      </c>
      <c r="J47" s="62" t="e">
        <f>SUM(#REF!)</f>
        <v>#REF!</v>
      </c>
      <c r="K47" s="62" t="e">
        <f>SUM(#REF!)</f>
        <v>#REF!</v>
      </c>
      <c r="L47" s="62" t="e">
        <f>SUM(#REF!)</f>
        <v>#REF!</v>
      </c>
      <c r="M47" s="62" t="e">
        <f>SUM(#REF!)</f>
        <v>#REF!</v>
      </c>
      <c r="N47" s="62" t="e">
        <f>SUM(#REF!)</f>
        <v>#REF!</v>
      </c>
      <c r="O47" s="62" t="e">
        <f>SUM(#REF!)</f>
        <v>#REF!</v>
      </c>
      <c r="P47" s="62" t="e">
        <f>SUM(#REF!)</f>
        <v>#REF!</v>
      </c>
      <c r="Q47" s="62" t="e">
        <f>SUM(#REF!)</f>
        <v>#REF!</v>
      </c>
      <c r="R47" s="62" t="e">
        <f>SUM(#REF!)</f>
        <v>#REF!</v>
      </c>
      <c r="S47" s="62" t="e">
        <f>SUM(#REF!)</f>
        <v>#REF!</v>
      </c>
      <c r="T47" s="62" t="e">
        <f>SUM(#REF!)</f>
        <v>#REF!</v>
      </c>
      <c r="U47" s="62" t="e">
        <f>SUM(#REF!)</f>
        <v>#REF!</v>
      </c>
      <c r="V47" s="62" t="e">
        <f>SUM(#REF!)</f>
        <v>#REF!</v>
      </c>
      <c r="W47" s="62">
        <f>'תקציב 2018'!H413</f>
        <v>1930000</v>
      </c>
      <c r="X47" s="62" t="e">
        <f>'תקציב 2018'!#REF!</f>
        <v>#REF!</v>
      </c>
      <c r="Y47" s="62" t="e">
        <f>'תקציב 2018'!#REF!</f>
        <v>#REF!</v>
      </c>
      <c r="Z47" s="62" t="e">
        <f>'תקציב 2018'!#REF!</f>
        <v>#REF!</v>
      </c>
      <c r="AA47" s="62" t="e">
        <f>'תקציב 2018'!#REF!</f>
        <v>#REF!</v>
      </c>
      <c r="AB47" s="62" t="e">
        <f>'תקציב 2018'!#REF!</f>
        <v>#REF!</v>
      </c>
      <c r="AC47" s="62" t="e">
        <f>'תקציב 2018'!#REF!</f>
        <v>#REF!</v>
      </c>
      <c r="AD47" s="62" t="e">
        <f>'תקציב 2018'!#REF!</f>
        <v>#REF!</v>
      </c>
      <c r="AE47" s="62" t="e">
        <f>'תקציב 2018'!#REF!</f>
        <v>#REF!</v>
      </c>
      <c r="AF47" s="62" t="e">
        <f>'תקציב 2018'!#REF!</f>
        <v>#REF!</v>
      </c>
      <c r="AG47" s="62">
        <f>'תקציב 2018'!I413</f>
        <v>0</v>
      </c>
      <c r="AH47" s="62">
        <f>'תקציב 2018'!J413</f>
        <v>0</v>
      </c>
      <c r="AI47" s="62">
        <f>'תקציב 2018'!K413</f>
        <v>0</v>
      </c>
      <c r="AJ47" s="62">
        <f>'תקציב 2018'!L413</f>
        <v>1930000</v>
      </c>
      <c r="AK47" s="69">
        <f>'תקציב 2018'!M413</f>
        <v>0</v>
      </c>
      <c r="AL47" s="34">
        <f>'תקציב 2018'!N413</f>
        <v>1930000</v>
      </c>
      <c r="AM47" s="34" t="e">
        <f>SUM(#REF!)</f>
        <v>#REF!</v>
      </c>
      <c r="AN47" s="9" t="e">
        <f>SUM(#REF!)</f>
        <v>#REF!</v>
      </c>
      <c r="AO47" s="9" t="e">
        <f>SUM(#REF!)</f>
        <v>#REF!</v>
      </c>
      <c r="AP47" s="9" t="e">
        <f>SUM(#REF!)</f>
        <v>#REF!</v>
      </c>
      <c r="AQ47" s="9" t="e">
        <f>SUM(#REF!)</f>
        <v>#REF!</v>
      </c>
      <c r="AR47" s="9" t="e">
        <f>SUM(#REF!)</f>
        <v>#REF!</v>
      </c>
      <c r="AS47" s="9" t="e">
        <f>SUM(#REF!)</f>
        <v>#REF!</v>
      </c>
      <c r="AT47" s="9" t="e">
        <f>SUM(#REF!)</f>
        <v>#REF!</v>
      </c>
      <c r="AU47" s="9" t="e">
        <f t="shared" si="7"/>
        <v>#REF!</v>
      </c>
      <c r="AW47" s="10" t="e">
        <f t="shared" si="9"/>
        <v>#REF!</v>
      </c>
    </row>
    <row r="48" spans="6:49" ht="60" customHeight="1" x14ac:dyDescent="0.2">
      <c r="F48" s="60">
        <v>7</v>
      </c>
      <c r="G48" s="61" t="s">
        <v>251</v>
      </c>
      <c r="H48" s="62" t="e">
        <f>SUM(#REF!)</f>
        <v>#REF!</v>
      </c>
      <c r="I48" s="62" t="e">
        <f>SUM(#REF!)</f>
        <v>#REF!</v>
      </c>
      <c r="J48" s="62" t="e">
        <f>SUM(#REF!)</f>
        <v>#REF!</v>
      </c>
      <c r="K48" s="62" t="e">
        <f>SUM(#REF!)</f>
        <v>#REF!</v>
      </c>
      <c r="L48" s="62" t="e">
        <f>SUM(#REF!)</f>
        <v>#REF!</v>
      </c>
      <c r="M48" s="62" t="e">
        <f>SUM(#REF!)</f>
        <v>#REF!</v>
      </c>
      <c r="N48" s="62" t="e">
        <f>SUM(#REF!)</f>
        <v>#REF!</v>
      </c>
      <c r="O48" s="62" t="e">
        <f>SUM(#REF!)</f>
        <v>#REF!</v>
      </c>
      <c r="P48" s="62" t="e">
        <f>SUM(#REF!)</f>
        <v>#REF!</v>
      </c>
      <c r="Q48" s="62" t="e">
        <f>SUM(#REF!)</f>
        <v>#REF!</v>
      </c>
      <c r="R48" s="62" t="e">
        <f>SUM(#REF!)</f>
        <v>#REF!</v>
      </c>
      <c r="S48" s="62" t="e">
        <f>SUM(#REF!)</f>
        <v>#REF!</v>
      </c>
      <c r="T48" s="62" t="e">
        <f>SUM(#REF!)</f>
        <v>#REF!</v>
      </c>
      <c r="U48" s="62" t="e">
        <f>SUM(#REF!)</f>
        <v>#REF!</v>
      </c>
      <c r="V48" s="62" t="e">
        <f>SUM(#REF!)</f>
        <v>#REF!</v>
      </c>
      <c r="W48" s="62">
        <f>'תקציב 2018'!H426</f>
        <v>27503000</v>
      </c>
      <c r="X48" s="62" t="e">
        <f>'תקציב 2018'!#REF!</f>
        <v>#REF!</v>
      </c>
      <c r="Y48" s="62" t="e">
        <f>'תקציב 2018'!#REF!</f>
        <v>#REF!</v>
      </c>
      <c r="Z48" s="62" t="e">
        <f>'תקציב 2018'!#REF!</f>
        <v>#REF!</v>
      </c>
      <c r="AA48" s="62" t="e">
        <f>'תקציב 2018'!#REF!</f>
        <v>#REF!</v>
      </c>
      <c r="AB48" s="62" t="e">
        <f>'תקציב 2018'!#REF!</f>
        <v>#REF!</v>
      </c>
      <c r="AC48" s="62" t="e">
        <f>'תקציב 2018'!#REF!</f>
        <v>#REF!</v>
      </c>
      <c r="AD48" s="62" t="e">
        <f>'תקציב 2018'!#REF!</f>
        <v>#REF!</v>
      </c>
      <c r="AE48" s="62" t="e">
        <f>'תקציב 2018'!#REF!</f>
        <v>#REF!</v>
      </c>
      <c r="AF48" s="62" t="e">
        <f>'תקציב 2018'!#REF!</f>
        <v>#REF!</v>
      </c>
      <c r="AG48" s="62">
        <f>'תקציב 2018'!I426</f>
        <v>1500000</v>
      </c>
      <c r="AH48" s="62">
        <f>'תקציב 2018'!J426</f>
        <v>200000</v>
      </c>
      <c r="AI48" s="62">
        <f>'תקציב 2018'!K426</f>
        <v>0</v>
      </c>
      <c r="AJ48" s="62">
        <f>'תקציב 2018'!L426</f>
        <v>6335000</v>
      </c>
      <c r="AK48" s="69">
        <f>'תקציב 2018'!M426</f>
        <v>19468000</v>
      </c>
      <c r="AL48" s="34">
        <f>'תקציב 2018'!N426</f>
        <v>25968000</v>
      </c>
      <c r="AM48" s="34" t="e">
        <f>SUM(#REF!)</f>
        <v>#REF!</v>
      </c>
      <c r="AN48" s="9" t="e">
        <f>SUM(#REF!)</f>
        <v>#REF!</v>
      </c>
      <c r="AO48" s="9" t="e">
        <f>SUM(#REF!)</f>
        <v>#REF!</v>
      </c>
      <c r="AP48" s="9" t="e">
        <f>SUM(#REF!)</f>
        <v>#REF!</v>
      </c>
      <c r="AQ48" s="9" t="e">
        <f>SUM(#REF!)</f>
        <v>#REF!</v>
      </c>
      <c r="AR48" s="9" t="e">
        <f>SUM(#REF!)</f>
        <v>#REF!</v>
      </c>
      <c r="AS48" s="9" t="e">
        <f>SUM(#REF!)</f>
        <v>#REF!</v>
      </c>
      <c r="AT48" s="9" t="e">
        <f>SUM(#REF!)</f>
        <v>#REF!</v>
      </c>
      <c r="AU48" s="9" t="e">
        <f t="shared" si="7"/>
        <v>#REF!</v>
      </c>
      <c r="AW48" s="10" t="e">
        <f t="shared" si="9"/>
        <v>#REF!</v>
      </c>
    </row>
    <row r="49" spans="6:49" ht="60" customHeight="1" x14ac:dyDescent="0.2">
      <c r="F49" s="63"/>
      <c r="G49" s="61" t="s">
        <v>263</v>
      </c>
      <c r="H49" s="62" t="e">
        <f>SUM(#REF!)</f>
        <v>#REF!</v>
      </c>
      <c r="I49" s="62" t="e">
        <f>SUM(#REF!)</f>
        <v>#REF!</v>
      </c>
      <c r="J49" s="62" t="e">
        <f>SUM(#REF!)</f>
        <v>#REF!</v>
      </c>
      <c r="K49" s="62" t="e">
        <f>SUM(#REF!)</f>
        <v>#REF!</v>
      </c>
      <c r="L49" s="62" t="e">
        <f>SUM(#REF!)</f>
        <v>#REF!</v>
      </c>
      <c r="M49" s="62" t="e">
        <f>SUM(#REF!)</f>
        <v>#REF!</v>
      </c>
      <c r="N49" s="62" t="e">
        <f>SUM(#REF!)</f>
        <v>#REF!</v>
      </c>
      <c r="O49" s="62" t="e">
        <f>SUM(#REF!)</f>
        <v>#REF!</v>
      </c>
      <c r="P49" s="62" t="e">
        <f>SUM(#REF!)</f>
        <v>#REF!</v>
      </c>
      <c r="Q49" s="62" t="e">
        <f>SUM(#REF!)</f>
        <v>#REF!</v>
      </c>
      <c r="R49" s="62" t="e">
        <f>SUM(#REF!)</f>
        <v>#REF!</v>
      </c>
      <c r="S49" s="62" t="e">
        <f>SUM(#REF!)</f>
        <v>#REF!</v>
      </c>
      <c r="T49" s="62" t="e">
        <f>SUM(#REF!)</f>
        <v>#REF!</v>
      </c>
      <c r="U49" s="62" t="e">
        <f>SUM(#REF!)</f>
        <v>#REF!</v>
      </c>
      <c r="V49" s="62" t="e">
        <f>SUM(#REF!)</f>
        <v>#REF!</v>
      </c>
      <c r="W49" s="62">
        <f>'תקציב 2018'!H446</f>
        <v>345500000</v>
      </c>
      <c r="X49" s="62" t="e">
        <f>'תקציב 2018'!#REF!</f>
        <v>#REF!</v>
      </c>
      <c r="Y49" s="62" t="e">
        <f>'תקציב 2018'!#REF!</f>
        <v>#REF!</v>
      </c>
      <c r="Z49" s="62" t="e">
        <f>'תקציב 2018'!#REF!</f>
        <v>#REF!</v>
      </c>
      <c r="AA49" s="62" t="e">
        <f>'תקציב 2018'!#REF!</f>
        <v>#REF!</v>
      </c>
      <c r="AB49" s="62" t="e">
        <f>'תקציב 2018'!#REF!</f>
        <v>#REF!</v>
      </c>
      <c r="AC49" s="62" t="e">
        <f>'תקציב 2018'!#REF!</f>
        <v>#REF!</v>
      </c>
      <c r="AD49" s="62" t="e">
        <f>'תקציב 2018'!#REF!</f>
        <v>#REF!</v>
      </c>
      <c r="AE49" s="62" t="e">
        <f>'תקציב 2018'!#REF!</f>
        <v>#REF!</v>
      </c>
      <c r="AF49" s="62" t="e">
        <f>'תקציב 2018'!#REF!</f>
        <v>#REF!</v>
      </c>
      <c r="AG49" s="62">
        <f>'תקציב 2018'!I446</f>
        <v>332270000</v>
      </c>
      <c r="AH49" s="62">
        <f>'תקציב 2018'!J446</f>
        <v>13230000</v>
      </c>
      <c r="AI49" s="62">
        <f>'תקציב 2018'!K446</f>
        <v>0</v>
      </c>
      <c r="AJ49" s="62">
        <f>'תקציב 2018'!L446</f>
        <v>0</v>
      </c>
      <c r="AK49" s="69">
        <f>'תקציב 2018'!M446</f>
        <v>0</v>
      </c>
      <c r="AL49" s="34">
        <f>'תקציב 2018'!N446</f>
        <v>13230000</v>
      </c>
      <c r="AM49" s="34" t="e">
        <f>SUM(#REF!)</f>
        <v>#REF!</v>
      </c>
      <c r="AN49" s="9" t="e">
        <f>SUM(#REF!)</f>
        <v>#REF!</v>
      </c>
      <c r="AO49" s="9" t="e">
        <f>SUM(#REF!)</f>
        <v>#REF!</v>
      </c>
      <c r="AP49" s="9" t="e">
        <f>SUM(#REF!)</f>
        <v>#REF!</v>
      </c>
      <c r="AQ49" s="9" t="e">
        <f>SUM(#REF!)</f>
        <v>#REF!</v>
      </c>
      <c r="AR49" s="9" t="e">
        <f>SUM(#REF!)</f>
        <v>#REF!</v>
      </c>
      <c r="AS49" s="9" t="e">
        <f>SUM(#REF!)</f>
        <v>#REF!</v>
      </c>
      <c r="AT49" s="9" t="e">
        <f>SUM(#REF!)</f>
        <v>#REF!</v>
      </c>
      <c r="AU49" s="9" t="e">
        <f t="shared" ref="AU49:AU54" si="13">AN49-AO49-AT49</f>
        <v>#REF!</v>
      </c>
      <c r="AW49" s="10" t="e">
        <f t="shared" si="9"/>
        <v>#REF!</v>
      </c>
    </row>
    <row r="50" spans="6:49" ht="60" customHeight="1" x14ac:dyDescent="0.2">
      <c r="F50" s="63"/>
      <c r="G50" s="61" t="s">
        <v>265</v>
      </c>
      <c r="H50" s="62" t="e">
        <f>SUM(#REF!)</f>
        <v>#REF!</v>
      </c>
      <c r="I50" s="62" t="e">
        <f>SUM(#REF!)</f>
        <v>#REF!</v>
      </c>
      <c r="J50" s="62" t="e">
        <f>SUM(#REF!)</f>
        <v>#REF!</v>
      </c>
      <c r="K50" s="62" t="e">
        <f>SUM(#REF!)</f>
        <v>#REF!</v>
      </c>
      <c r="L50" s="62" t="e">
        <f>SUM(#REF!)</f>
        <v>#REF!</v>
      </c>
      <c r="M50" s="62" t="e">
        <f>SUM(#REF!)</f>
        <v>#REF!</v>
      </c>
      <c r="N50" s="62" t="e">
        <f>SUM(#REF!)</f>
        <v>#REF!</v>
      </c>
      <c r="O50" s="62" t="e">
        <f>SUM(#REF!)</f>
        <v>#REF!</v>
      </c>
      <c r="P50" s="62" t="e">
        <f>SUM(#REF!)</f>
        <v>#REF!</v>
      </c>
      <c r="Q50" s="62" t="e">
        <f>SUM(#REF!)</f>
        <v>#REF!</v>
      </c>
      <c r="R50" s="62" t="e">
        <f>SUM(#REF!)</f>
        <v>#REF!</v>
      </c>
      <c r="S50" s="62" t="e">
        <f>SUM(#REF!)</f>
        <v>#REF!</v>
      </c>
      <c r="T50" s="62" t="e">
        <f>SUM(#REF!)</f>
        <v>#REF!</v>
      </c>
      <c r="U50" s="62" t="e">
        <f>SUM(#REF!)</f>
        <v>#REF!</v>
      </c>
      <c r="V50" s="62" t="e">
        <f>SUM(#REF!)</f>
        <v>#REF!</v>
      </c>
      <c r="W50" s="62">
        <f>'תקציב 2018'!H455</f>
        <v>31800000</v>
      </c>
      <c r="X50" s="62" t="e">
        <f>'תקציב 2018'!#REF!</f>
        <v>#REF!</v>
      </c>
      <c r="Y50" s="62" t="e">
        <f>'תקציב 2018'!#REF!</f>
        <v>#REF!</v>
      </c>
      <c r="Z50" s="62" t="e">
        <f>'תקציב 2018'!#REF!</f>
        <v>#REF!</v>
      </c>
      <c r="AA50" s="62" t="e">
        <f>'תקציב 2018'!#REF!</f>
        <v>#REF!</v>
      </c>
      <c r="AB50" s="62" t="e">
        <f>'תקציב 2018'!#REF!</f>
        <v>#REF!</v>
      </c>
      <c r="AC50" s="62" t="e">
        <f>'תקציב 2018'!#REF!</f>
        <v>#REF!</v>
      </c>
      <c r="AD50" s="62" t="e">
        <f>'תקציב 2018'!#REF!</f>
        <v>#REF!</v>
      </c>
      <c r="AE50" s="62" t="e">
        <f>'תקציב 2018'!#REF!</f>
        <v>#REF!</v>
      </c>
      <c r="AF50" s="62" t="e">
        <f>'תקציב 2018'!#REF!</f>
        <v>#REF!</v>
      </c>
      <c r="AG50" s="62">
        <f>'תקציב 2018'!I455</f>
        <v>31000000</v>
      </c>
      <c r="AH50" s="62">
        <f>'תקציב 2018'!J455</f>
        <v>0</v>
      </c>
      <c r="AI50" s="62">
        <f>'תקציב 2018'!K455</f>
        <v>0</v>
      </c>
      <c r="AJ50" s="62">
        <f>'תקציב 2018'!L455</f>
        <v>0</v>
      </c>
      <c r="AK50" s="69">
        <f>'תקציב 2018'!M455</f>
        <v>800000</v>
      </c>
      <c r="AL50" s="34">
        <f>'תקציב 2018'!N455</f>
        <v>800000</v>
      </c>
      <c r="AM50" s="34" t="e">
        <f>SUM(#REF!)</f>
        <v>#REF!</v>
      </c>
      <c r="AN50" s="9" t="e">
        <f>SUM(#REF!)</f>
        <v>#REF!</v>
      </c>
      <c r="AO50" s="9" t="e">
        <f>SUM(#REF!)</f>
        <v>#REF!</v>
      </c>
      <c r="AP50" s="9" t="e">
        <f>SUM(#REF!)</f>
        <v>#REF!</v>
      </c>
      <c r="AQ50" s="9" t="e">
        <f>SUM(#REF!)</f>
        <v>#REF!</v>
      </c>
      <c r="AR50" s="9" t="e">
        <f>SUM(#REF!)</f>
        <v>#REF!</v>
      </c>
      <c r="AS50" s="9" t="e">
        <f>SUM(#REF!)</f>
        <v>#REF!</v>
      </c>
      <c r="AT50" s="9" t="e">
        <f>SUM(#REF!)</f>
        <v>#REF!</v>
      </c>
      <c r="AU50" s="9" t="e">
        <f t="shared" si="13"/>
        <v>#REF!</v>
      </c>
      <c r="AW50" s="10" t="e">
        <f t="shared" si="9"/>
        <v>#REF!</v>
      </c>
    </row>
    <row r="51" spans="6:49" ht="60" customHeight="1" x14ac:dyDescent="0.2">
      <c r="F51" s="63"/>
      <c r="G51" s="61" t="s">
        <v>267</v>
      </c>
      <c r="H51" s="62" t="e">
        <f>SUM(#REF!)</f>
        <v>#REF!</v>
      </c>
      <c r="I51" s="62" t="e">
        <f>SUM(#REF!)</f>
        <v>#REF!</v>
      </c>
      <c r="J51" s="62" t="e">
        <f>SUM(#REF!)</f>
        <v>#REF!</v>
      </c>
      <c r="K51" s="62" t="e">
        <f>SUM(#REF!)</f>
        <v>#REF!</v>
      </c>
      <c r="L51" s="62" t="e">
        <f>SUM(#REF!)</f>
        <v>#REF!</v>
      </c>
      <c r="M51" s="62" t="e">
        <f>SUM(#REF!)</f>
        <v>#REF!</v>
      </c>
      <c r="N51" s="62" t="e">
        <f>SUM(#REF!)</f>
        <v>#REF!</v>
      </c>
      <c r="O51" s="62" t="e">
        <f>SUM(#REF!)</f>
        <v>#REF!</v>
      </c>
      <c r="P51" s="62" t="e">
        <f>SUM(#REF!)</f>
        <v>#REF!</v>
      </c>
      <c r="Q51" s="62" t="e">
        <f>SUM(#REF!)</f>
        <v>#REF!</v>
      </c>
      <c r="R51" s="62" t="e">
        <f>SUM(#REF!)</f>
        <v>#REF!</v>
      </c>
      <c r="S51" s="62" t="e">
        <f>SUM(#REF!)</f>
        <v>#REF!</v>
      </c>
      <c r="T51" s="62" t="e">
        <f>SUM(#REF!)</f>
        <v>#REF!</v>
      </c>
      <c r="U51" s="62" t="e">
        <f>SUM(#REF!)</f>
        <v>#REF!</v>
      </c>
      <c r="V51" s="62" t="e">
        <f>SUM(#REF!)</f>
        <v>#REF!</v>
      </c>
      <c r="W51" s="62">
        <f>'תקציב 2018'!H488</f>
        <v>237640000</v>
      </c>
      <c r="X51" s="62" t="e">
        <f>'תקציב 2018'!#REF!</f>
        <v>#REF!</v>
      </c>
      <c r="Y51" s="62" t="e">
        <f>'תקציב 2018'!#REF!</f>
        <v>#REF!</v>
      </c>
      <c r="Z51" s="62" t="e">
        <f>'תקציב 2018'!#REF!</f>
        <v>#REF!</v>
      </c>
      <c r="AA51" s="62" t="e">
        <f>'תקציב 2018'!#REF!</f>
        <v>#REF!</v>
      </c>
      <c r="AB51" s="62" t="e">
        <f>'תקציב 2018'!#REF!</f>
        <v>#REF!</v>
      </c>
      <c r="AC51" s="62" t="e">
        <f>'תקציב 2018'!#REF!</f>
        <v>#REF!</v>
      </c>
      <c r="AD51" s="62" t="e">
        <f>'תקציב 2018'!#REF!</f>
        <v>#REF!</v>
      </c>
      <c r="AE51" s="62" t="e">
        <f>'תקציב 2018'!#REF!</f>
        <v>#REF!</v>
      </c>
      <c r="AF51" s="62" t="e">
        <f>'תקציב 2018'!#REF!</f>
        <v>#REF!</v>
      </c>
      <c r="AG51" s="62">
        <f>'תקציב 2018'!I488</f>
        <v>174290000</v>
      </c>
      <c r="AH51" s="62">
        <f>'תקציב 2018'!J488</f>
        <v>0</v>
      </c>
      <c r="AI51" s="62">
        <f>'תקציב 2018'!K488</f>
        <v>0</v>
      </c>
      <c r="AJ51" s="62">
        <f>'תקציב 2018'!L488</f>
        <v>3500000</v>
      </c>
      <c r="AK51" s="69">
        <f>'תקציב 2018'!M488</f>
        <v>59850000</v>
      </c>
      <c r="AL51" s="34">
        <f>'תקציב 2018'!N488</f>
        <v>63350000</v>
      </c>
      <c r="AM51" s="34" t="e">
        <f>SUM(#REF!)</f>
        <v>#REF!</v>
      </c>
      <c r="AN51" s="9" t="e">
        <f>SUM(#REF!)</f>
        <v>#REF!</v>
      </c>
      <c r="AO51" s="9" t="e">
        <f>SUM(#REF!)</f>
        <v>#REF!</v>
      </c>
      <c r="AP51" s="9" t="e">
        <f>SUM(#REF!)</f>
        <v>#REF!</v>
      </c>
      <c r="AQ51" s="9" t="e">
        <f>SUM(#REF!)</f>
        <v>#REF!</v>
      </c>
      <c r="AR51" s="9" t="e">
        <f>SUM(#REF!)</f>
        <v>#REF!</v>
      </c>
      <c r="AS51" s="9" t="e">
        <f>SUM(#REF!)</f>
        <v>#REF!</v>
      </c>
      <c r="AT51" s="9" t="e">
        <f>SUM(#REF!)</f>
        <v>#REF!</v>
      </c>
      <c r="AU51" s="9" t="e">
        <f t="shared" si="13"/>
        <v>#REF!</v>
      </c>
      <c r="AW51" s="10" t="e">
        <f>W51-X51-AC51</f>
        <v>#REF!</v>
      </c>
    </row>
    <row r="52" spans="6:49" ht="60" customHeight="1" x14ac:dyDescent="0.2">
      <c r="F52" s="60">
        <v>8</v>
      </c>
      <c r="G52" s="61" t="s">
        <v>485</v>
      </c>
      <c r="H52" s="62" t="e">
        <f>#REF!+H51+H50+H49</f>
        <v>#REF!</v>
      </c>
      <c r="I52" s="62" t="e">
        <f>#REF!+I51+I50+I49</f>
        <v>#REF!</v>
      </c>
      <c r="J52" s="62" t="e">
        <f>#REF!+J51+J50+J49</f>
        <v>#REF!</v>
      </c>
      <c r="K52" s="62" t="e">
        <f>#REF!+K51+K50+K49</f>
        <v>#REF!</v>
      </c>
      <c r="L52" s="62" t="e">
        <f>#REF!+L51+L50+L49</f>
        <v>#REF!</v>
      </c>
      <c r="M52" s="62" t="e">
        <f>#REF!+M51+M50+M49</f>
        <v>#REF!</v>
      </c>
      <c r="N52" s="62" t="e">
        <f>#REF!+N51+N50+N49</f>
        <v>#REF!</v>
      </c>
      <c r="O52" s="62" t="e">
        <f>#REF!+O51+O50+O49</f>
        <v>#REF!</v>
      </c>
      <c r="P52" s="62" t="e">
        <f>#REF!+P51+P50+P49</f>
        <v>#REF!</v>
      </c>
      <c r="Q52" s="62" t="e">
        <f>#REF!+Q51+Q50+Q49</f>
        <v>#REF!</v>
      </c>
      <c r="R52" s="62" t="e">
        <f>#REF!+R51+R50+R49</f>
        <v>#REF!</v>
      </c>
      <c r="S52" s="62" t="e">
        <f>#REF!+S51+S50+S49</f>
        <v>#REF!</v>
      </c>
      <c r="T52" s="62" t="e">
        <f>#REF!+T51+T50+T49</f>
        <v>#REF!</v>
      </c>
      <c r="U52" s="62" t="e">
        <f>#REF!+U51+U50+U49</f>
        <v>#REF!</v>
      </c>
      <c r="V52" s="62" t="e">
        <f>#REF!+V51+V50+V49</f>
        <v>#REF!</v>
      </c>
      <c r="W52" s="62">
        <f>W51+W50+W49</f>
        <v>614940000</v>
      </c>
      <c r="X52" s="62" t="e">
        <f t="shared" ref="X52:AL52" si="14">X51+X50+X49</f>
        <v>#REF!</v>
      </c>
      <c r="Y52" s="62" t="e">
        <f t="shared" si="14"/>
        <v>#REF!</v>
      </c>
      <c r="Z52" s="62" t="e">
        <f t="shared" si="14"/>
        <v>#REF!</v>
      </c>
      <c r="AA52" s="62" t="e">
        <f t="shared" si="14"/>
        <v>#REF!</v>
      </c>
      <c r="AB52" s="62" t="e">
        <f t="shared" si="14"/>
        <v>#REF!</v>
      </c>
      <c r="AC52" s="62" t="e">
        <f t="shared" si="14"/>
        <v>#REF!</v>
      </c>
      <c r="AD52" s="62" t="e">
        <f t="shared" si="14"/>
        <v>#REF!</v>
      </c>
      <c r="AE52" s="62" t="e">
        <f t="shared" si="14"/>
        <v>#REF!</v>
      </c>
      <c r="AF52" s="62" t="e">
        <f t="shared" si="14"/>
        <v>#REF!</v>
      </c>
      <c r="AG52" s="62">
        <f t="shared" si="14"/>
        <v>537560000</v>
      </c>
      <c r="AH52" s="62">
        <f t="shared" si="14"/>
        <v>13230000</v>
      </c>
      <c r="AI52" s="62">
        <f t="shared" si="14"/>
        <v>0</v>
      </c>
      <c r="AJ52" s="62">
        <f t="shared" si="14"/>
        <v>3500000</v>
      </c>
      <c r="AK52" s="69">
        <f t="shared" si="14"/>
        <v>60650000</v>
      </c>
      <c r="AL52" s="34">
        <f t="shared" si="14"/>
        <v>77380000</v>
      </c>
      <c r="AM52" s="34" t="e">
        <f>#REF!+AM51+AM50+AM49</f>
        <v>#REF!</v>
      </c>
      <c r="AN52" s="9" t="e">
        <f>#REF!+AN51+AN50+AN49</f>
        <v>#REF!</v>
      </c>
      <c r="AO52" s="9" t="e">
        <f>#REF!+AO51+AO50+AO49</f>
        <v>#REF!</v>
      </c>
      <c r="AP52" s="9" t="e">
        <f>#REF!+AP51+AP50+AP49</f>
        <v>#REF!</v>
      </c>
      <c r="AQ52" s="9" t="e">
        <f>#REF!+AQ51+AQ50+AQ49</f>
        <v>#REF!</v>
      </c>
      <c r="AR52" s="9" t="e">
        <f>#REF!+AR51+AR50+AR49</f>
        <v>#REF!</v>
      </c>
      <c r="AS52" s="9" t="e">
        <f>#REF!+AS51+AS50+AS49</f>
        <v>#REF!</v>
      </c>
      <c r="AT52" s="9" t="e">
        <f>#REF!+AT51+AT50+AT49</f>
        <v>#REF!</v>
      </c>
      <c r="AU52" s="9" t="e">
        <f t="shared" si="13"/>
        <v>#REF!</v>
      </c>
      <c r="AW52" s="10" t="e">
        <f>W52-X52-AC52</f>
        <v>#REF!</v>
      </c>
    </row>
    <row r="53" spans="6:49" ht="60" customHeight="1" x14ac:dyDescent="0.2">
      <c r="F53" s="60">
        <v>9</v>
      </c>
      <c r="G53" s="61" t="s">
        <v>276</v>
      </c>
      <c r="H53" s="62" t="e">
        <f>#REF!+#REF!</f>
        <v>#REF!</v>
      </c>
      <c r="I53" s="62" t="e">
        <f>#REF!+#REF!</f>
        <v>#REF!</v>
      </c>
      <c r="J53" s="62" t="e">
        <f>#REF!+#REF!</f>
        <v>#REF!</v>
      </c>
      <c r="K53" s="62" t="e">
        <f>#REF!+#REF!</f>
        <v>#REF!</v>
      </c>
      <c r="L53" s="62" t="e">
        <f>#REF!+#REF!</f>
        <v>#REF!</v>
      </c>
      <c r="M53" s="62" t="e">
        <f>#REF!+#REF!</f>
        <v>#REF!</v>
      </c>
      <c r="N53" s="62" t="e">
        <f>#REF!+#REF!</f>
        <v>#REF!</v>
      </c>
      <c r="O53" s="62" t="e">
        <f>#REF!+#REF!</f>
        <v>#REF!</v>
      </c>
      <c r="P53" s="62" t="e">
        <f>#REF!+#REF!</f>
        <v>#REF!</v>
      </c>
      <c r="Q53" s="62" t="e">
        <f>#REF!+#REF!</f>
        <v>#REF!</v>
      </c>
      <c r="R53" s="62" t="e">
        <f>#REF!+#REF!</f>
        <v>#REF!</v>
      </c>
      <c r="S53" s="62" t="e">
        <f>#REF!+#REF!</f>
        <v>#REF!</v>
      </c>
      <c r="T53" s="62" t="e">
        <f>#REF!+#REF!</f>
        <v>#REF!</v>
      </c>
      <c r="U53" s="62" t="e">
        <f>#REF!+#REF!</f>
        <v>#REF!</v>
      </c>
      <c r="V53" s="62" t="e">
        <f>#REF!+#REF!</f>
        <v>#REF!</v>
      </c>
      <c r="W53" s="62">
        <f>'תקציב 2018'!H498</f>
        <v>14550000</v>
      </c>
      <c r="X53" s="62" t="e">
        <f>'תקציב 2018'!#REF!</f>
        <v>#REF!</v>
      </c>
      <c r="Y53" s="62" t="e">
        <f>'תקציב 2018'!#REF!</f>
        <v>#REF!</v>
      </c>
      <c r="Z53" s="62" t="e">
        <f>'תקציב 2018'!#REF!</f>
        <v>#REF!</v>
      </c>
      <c r="AA53" s="62" t="e">
        <f>'תקציב 2018'!#REF!</f>
        <v>#REF!</v>
      </c>
      <c r="AB53" s="62" t="e">
        <f>'תקציב 2018'!#REF!</f>
        <v>#REF!</v>
      </c>
      <c r="AC53" s="62" t="e">
        <f>'תקציב 2018'!#REF!</f>
        <v>#REF!</v>
      </c>
      <c r="AD53" s="62" t="e">
        <f>'תקציב 2018'!#REF!</f>
        <v>#REF!</v>
      </c>
      <c r="AE53" s="62" t="e">
        <f>'תקציב 2018'!#REF!</f>
        <v>#REF!</v>
      </c>
      <c r="AF53" s="62" t="e">
        <f>'תקציב 2018'!#REF!</f>
        <v>#REF!</v>
      </c>
      <c r="AG53" s="62">
        <f>'תקציב 2018'!I498</f>
        <v>0</v>
      </c>
      <c r="AH53" s="62">
        <f>'תקציב 2018'!J498</f>
        <v>700000</v>
      </c>
      <c r="AI53" s="62">
        <f>'תקציב 2018'!K498</f>
        <v>0</v>
      </c>
      <c r="AJ53" s="62">
        <f>'תקציב 2018'!L498</f>
        <v>13850000</v>
      </c>
      <c r="AK53" s="69">
        <f>'תקציב 2018'!M498</f>
        <v>0</v>
      </c>
      <c r="AL53" s="34">
        <f>'תקציב 2018'!N498</f>
        <v>14550000</v>
      </c>
      <c r="AM53" s="34" t="e">
        <f>#REF!+#REF!</f>
        <v>#REF!</v>
      </c>
      <c r="AN53" s="9" t="e">
        <f>#REF!+#REF!</f>
        <v>#REF!</v>
      </c>
      <c r="AO53" s="9" t="e">
        <f>#REF!+#REF!</f>
        <v>#REF!</v>
      </c>
      <c r="AP53" s="9" t="e">
        <f>#REF!+#REF!</f>
        <v>#REF!</v>
      </c>
      <c r="AQ53" s="9" t="e">
        <f>#REF!+#REF!</f>
        <v>#REF!</v>
      </c>
      <c r="AR53" s="9" t="e">
        <f>#REF!+#REF!</f>
        <v>#REF!</v>
      </c>
      <c r="AS53" s="9" t="e">
        <f>#REF!+#REF!</f>
        <v>#REF!</v>
      </c>
      <c r="AT53" s="9" t="e">
        <f>#REF!+#REF!</f>
        <v>#REF!</v>
      </c>
      <c r="AU53" s="9" t="e">
        <f t="shared" si="13"/>
        <v>#REF!</v>
      </c>
      <c r="AW53" s="10" t="e">
        <f>W53-X53-AC53</f>
        <v>#REF!</v>
      </c>
    </row>
    <row r="54" spans="6:49" ht="60" customHeight="1" x14ac:dyDescent="0.2">
      <c r="F54" s="66"/>
      <c r="G54" s="67" t="s">
        <v>277</v>
      </c>
      <c r="H54" s="68" t="e">
        <f t="shared" ref="H54:W54" si="15">H53+H52+H48+H47+H46+H42+H25+H15+H8</f>
        <v>#REF!</v>
      </c>
      <c r="I54" s="68" t="e">
        <f t="shared" si="15"/>
        <v>#REF!</v>
      </c>
      <c r="J54" s="68" t="e">
        <f t="shared" si="15"/>
        <v>#REF!</v>
      </c>
      <c r="K54" s="68" t="e">
        <f t="shared" si="15"/>
        <v>#REF!</v>
      </c>
      <c r="L54" s="68" t="e">
        <f t="shared" si="15"/>
        <v>#REF!</v>
      </c>
      <c r="M54" s="68" t="e">
        <f t="shared" si="15"/>
        <v>#REF!</v>
      </c>
      <c r="N54" s="68" t="e">
        <f t="shared" si="15"/>
        <v>#REF!</v>
      </c>
      <c r="O54" s="68" t="e">
        <f t="shared" si="15"/>
        <v>#REF!</v>
      </c>
      <c r="P54" s="68" t="e">
        <f t="shared" si="15"/>
        <v>#REF!</v>
      </c>
      <c r="Q54" s="68" t="e">
        <f t="shared" si="15"/>
        <v>#REF!</v>
      </c>
      <c r="R54" s="68" t="e">
        <f t="shared" si="15"/>
        <v>#REF!</v>
      </c>
      <c r="S54" s="68" t="e">
        <f t="shared" si="15"/>
        <v>#REF!</v>
      </c>
      <c r="T54" s="68" t="e">
        <f t="shared" si="15"/>
        <v>#REF!</v>
      </c>
      <c r="U54" s="68" t="e">
        <f t="shared" si="15"/>
        <v>#REF!</v>
      </c>
      <c r="V54" s="68" t="e">
        <f t="shared" si="15"/>
        <v>#REF!</v>
      </c>
      <c r="W54" s="68">
        <f t="shared" si="15"/>
        <v>1254046000</v>
      </c>
      <c r="X54" s="68" t="e">
        <f t="shared" ref="X54:AL54" si="16">X53+X52+X48+X47+X46+X42+X25+X15+X8</f>
        <v>#REF!</v>
      </c>
      <c r="Y54" s="68" t="e">
        <f t="shared" si="16"/>
        <v>#REF!</v>
      </c>
      <c r="Z54" s="68" t="e">
        <f t="shared" si="16"/>
        <v>#REF!</v>
      </c>
      <c r="AA54" s="68" t="e">
        <f t="shared" si="16"/>
        <v>#REF!</v>
      </c>
      <c r="AB54" s="68" t="e">
        <f t="shared" si="16"/>
        <v>#REF!</v>
      </c>
      <c r="AC54" s="68" t="e">
        <f t="shared" si="16"/>
        <v>#REF!</v>
      </c>
      <c r="AD54" s="68" t="e">
        <f t="shared" si="16"/>
        <v>#REF!</v>
      </c>
      <c r="AE54" s="68" t="e">
        <f t="shared" si="16"/>
        <v>#REF!</v>
      </c>
      <c r="AF54" s="68" t="e">
        <f t="shared" si="16"/>
        <v>#REF!</v>
      </c>
      <c r="AG54" s="68">
        <f t="shared" si="16"/>
        <v>603547000</v>
      </c>
      <c r="AH54" s="68">
        <f t="shared" si="16"/>
        <v>102073500</v>
      </c>
      <c r="AI54" s="68">
        <f t="shared" si="16"/>
        <v>194491000</v>
      </c>
      <c r="AJ54" s="68">
        <f t="shared" si="16"/>
        <v>180840000</v>
      </c>
      <c r="AK54" s="70">
        <f t="shared" si="16"/>
        <v>173094500</v>
      </c>
      <c r="AL54" s="34">
        <f t="shared" si="16"/>
        <v>648814000</v>
      </c>
      <c r="AM54" s="34" t="e">
        <f t="shared" ref="AM54:AT54" si="17">AM53+AM52+AM48+AM47+AM46+AM42+AM25+AM15+AM8</f>
        <v>#REF!</v>
      </c>
      <c r="AN54" s="9" t="e">
        <f t="shared" si="17"/>
        <v>#REF!</v>
      </c>
      <c r="AO54" s="9" t="e">
        <f t="shared" si="17"/>
        <v>#REF!</v>
      </c>
      <c r="AP54" s="9" t="e">
        <f t="shared" si="17"/>
        <v>#REF!</v>
      </c>
      <c r="AQ54" s="9" t="e">
        <f t="shared" si="17"/>
        <v>#REF!</v>
      </c>
      <c r="AR54" s="9" t="e">
        <f t="shared" si="17"/>
        <v>#REF!</v>
      </c>
      <c r="AS54" s="9" t="e">
        <f t="shared" si="17"/>
        <v>#REF!</v>
      </c>
      <c r="AT54" s="9" t="e">
        <f t="shared" si="17"/>
        <v>#REF!</v>
      </c>
      <c r="AU54" s="9" t="e">
        <f t="shared" si="13"/>
        <v>#REF!</v>
      </c>
      <c r="AW54" s="10" t="e">
        <f>W54-X54-AC54</f>
        <v>#REF!</v>
      </c>
    </row>
    <row r="55" spans="6:49" ht="26.25" x14ac:dyDescent="0.2">
      <c r="F55" s="14"/>
      <c r="G55" s="15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</row>
    <row r="56" spans="6:49" ht="26.25" x14ac:dyDescent="0.2">
      <c r="F56" s="14"/>
      <c r="G56" s="15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6"/>
      <c r="AH56" s="16"/>
      <c r="AI56" s="16"/>
      <c r="AJ56" s="16"/>
      <c r="AK56" s="16"/>
      <c r="AL56" s="16"/>
      <c r="AM56" s="16"/>
      <c r="AN56" s="27"/>
      <c r="AO56" s="16"/>
      <c r="AP56" s="16"/>
      <c r="AQ56" s="16"/>
      <c r="AR56" s="16"/>
      <c r="AS56" s="16"/>
      <c r="AT56" s="16"/>
    </row>
    <row r="57" spans="6:49" ht="30.75" x14ac:dyDescent="0.2">
      <c r="F57" s="14"/>
      <c r="G57" s="15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7"/>
      <c r="AO57" s="16"/>
      <c r="AP57" s="16"/>
      <c r="AQ57" s="16"/>
      <c r="AR57" s="16"/>
      <c r="AS57" s="16"/>
      <c r="AT57" s="16"/>
    </row>
    <row r="58" spans="6:49" ht="26.25" x14ac:dyDescent="0.2">
      <c r="F58" s="18"/>
      <c r="G58" s="28"/>
      <c r="H58" s="19"/>
      <c r="I58" s="19"/>
      <c r="J58" s="19"/>
      <c r="K58" s="19"/>
      <c r="L58" s="19"/>
      <c r="M58" s="19"/>
      <c r="N58" s="19"/>
      <c r="O58" s="19"/>
      <c r="P58" s="26"/>
      <c r="Q58" s="26"/>
      <c r="R58" s="26"/>
      <c r="S58" s="26"/>
      <c r="T58" s="19"/>
      <c r="U58" s="19"/>
      <c r="V58" s="19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9"/>
      <c r="AH58" s="19"/>
      <c r="AI58" s="19"/>
      <c r="AJ58" s="19"/>
      <c r="AK58" s="26"/>
      <c r="AL58" s="20"/>
      <c r="AM58" s="20"/>
      <c r="AN58" s="19"/>
      <c r="AO58" s="19"/>
      <c r="AP58" s="19"/>
      <c r="AQ58" s="19"/>
      <c r="AR58" s="19"/>
      <c r="AS58" s="19"/>
      <c r="AT58" s="19"/>
    </row>
    <row r="59" spans="6:49" ht="26.25" x14ac:dyDescent="0.2">
      <c r="F59" s="18"/>
      <c r="G59" s="2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6:49" ht="26.25" x14ac:dyDescent="0.2">
      <c r="F60" s="18"/>
      <c r="G60" s="2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</row>
    <row r="61" spans="6:49" ht="26.25" x14ac:dyDescent="0.2">
      <c r="F61" s="21"/>
      <c r="G61" s="29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6:49" ht="23.25" x14ac:dyDescent="0.35">
      <c r="F62" s="22"/>
      <c r="G62" s="30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</row>
    <row r="63" spans="6:49" ht="23.25" x14ac:dyDescent="0.35">
      <c r="F63" s="22"/>
      <c r="G63" s="30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</row>
    <row r="64" spans="6:49" ht="23.25" x14ac:dyDescent="0.35">
      <c r="F64" s="22"/>
      <c r="G64" s="30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</row>
    <row r="65" spans="6:46" ht="23.25" x14ac:dyDescent="0.35">
      <c r="F65" s="22"/>
      <c r="G65" s="30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</row>
    <row r="66" spans="6:46" ht="23.25" x14ac:dyDescent="0.35">
      <c r="F66" s="22"/>
      <c r="G66" s="30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</row>
    <row r="67" spans="6:46" ht="23.25" x14ac:dyDescent="0.35">
      <c r="F67" s="22"/>
      <c r="G67" s="30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</row>
    <row r="68" spans="6:46" ht="23.25" x14ac:dyDescent="0.35">
      <c r="F68" s="22"/>
      <c r="G68" s="30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</row>
    <row r="69" spans="6:46" ht="23.25" x14ac:dyDescent="0.35">
      <c r="F69" s="22"/>
      <c r="G69" s="30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</row>
    <row r="70" spans="6:46" ht="23.25" x14ac:dyDescent="0.35">
      <c r="F70" s="22"/>
      <c r="G70" s="30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</row>
    <row r="71" spans="6:46" ht="23.25" x14ac:dyDescent="0.35">
      <c r="F71" s="22"/>
      <c r="G71" s="30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</row>
    <row r="72" spans="6:46" ht="23.25" x14ac:dyDescent="0.35">
      <c r="F72" s="22"/>
      <c r="G72" s="30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</row>
    <row r="73" spans="6:46" ht="23.25" x14ac:dyDescent="0.35">
      <c r="F73" s="22"/>
      <c r="G73" s="30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</row>
    <row r="74" spans="6:46" ht="23.25" x14ac:dyDescent="0.35">
      <c r="F74" s="22"/>
      <c r="G74" s="30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</row>
    <row r="75" spans="6:46" ht="23.25" x14ac:dyDescent="0.35">
      <c r="F75" s="22"/>
      <c r="G75" s="30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</row>
    <row r="76" spans="6:46" ht="23.25" x14ac:dyDescent="0.35">
      <c r="F76" s="22"/>
      <c r="G76" s="30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</row>
    <row r="77" spans="6:46" ht="23.25" x14ac:dyDescent="0.35">
      <c r="F77" s="22"/>
      <c r="G77" s="30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</row>
    <row r="78" spans="6:46" ht="23.25" x14ac:dyDescent="0.35">
      <c r="F78" s="22"/>
      <c r="G78" s="30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</row>
    <row r="79" spans="6:46" ht="23.25" x14ac:dyDescent="0.35">
      <c r="F79" s="22"/>
      <c r="G79" s="30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</row>
    <row r="392" spans="3:3" x14ac:dyDescent="0.2">
      <c r="C392">
        <v>0</v>
      </c>
    </row>
  </sheetData>
  <mergeCells count="2">
    <mergeCell ref="AO6:AT6"/>
    <mergeCell ref="T6:AL6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rowBreaks count="1" manualBreakCount="1">
    <brk id="50" min="5" max="37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29D0208F4E8F548BE0B23AE035E94C8" ma:contentTypeVersion="1" ma:contentTypeDescription="צור מסמך חדש." ma:contentTypeScope="" ma:versionID="2cbe74b42b2bca656d10eb92b268def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60D898-7F88-4367-9BEF-01E147499596}"/>
</file>

<file path=customXml/itemProps2.xml><?xml version="1.0" encoding="utf-8"?>
<ds:datastoreItem xmlns:ds="http://schemas.openxmlformats.org/officeDocument/2006/customXml" ds:itemID="{0E2D5ED5-1645-45B8-AA3C-25C5C197F99F}"/>
</file>

<file path=customXml/itemProps3.xml><?xml version="1.0" encoding="utf-8"?>
<ds:datastoreItem xmlns:ds="http://schemas.openxmlformats.org/officeDocument/2006/customXml" ds:itemID="{320D7A42-D8CC-477C-B2D9-22A2D4F7E5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6</vt:i4>
      </vt:variant>
    </vt:vector>
  </HeadingPairs>
  <TitlesOfParts>
    <vt:vector size="9" baseType="lpstr">
      <vt:lpstr>תקציב 2018</vt:lpstr>
      <vt:lpstr>ריכוז מינהלים</vt:lpstr>
      <vt:lpstr>ריכוז מחלקות</vt:lpstr>
      <vt:lpstr>'ריכוז מחלקות'!WPrint_Area_W</vt:lpstr>
      <vt:lpstr>'ריכוז מינהלים'!WPrint_Area_W</vt:lpstr>
      <vt:lpstr>'תקציב 2018'!WPrint_Area_W</vt:lpstr>
      <vt:lpstr>'ריכוז מחלקות'!WPrint_TitlesW</vt:lpstr>
      <vt:lpstr>'ריכוז מינהלים'!WPrint_TitlesW</vt:lpstr>
      <vt:lpstr>'תקציב 2018'!WPrint_TitlesW</vt:lpstr>
    </vt:vector>
  </TitlesOfParts>
  <Company>Iriat Haifa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timorh</dc:creator>
  <cp:lastModifiedBy>בן דוד דביר</cp:lastModifiedBy>
  <cp:lastPrinted>2017-11-28T07:41:08Z</cp:lastPrinted>
  <dcterms:created xsi:type="dcterms:W3CDTF">2013-09-09T04:10:10Z</dcterms:created>
  <dcterms:modified xsi:type="dcterms:W3CDTF">2017-12-25T13:36:04Z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0x010100329D0208F4E8F548BE0B23AE035E94C8</vt:lpwstr>
  </property>
</Properties>
</file>