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6" windowWidth="14760" windowHeight="7200"/>
  </bookViews>
  <sheets>
    <sheet name="תקציב לאישור 19-20 " sheetId="2" r:id="rId1"/>
  </sheets>
  <definedNames>
    <definedName name="_xlnm._FilterDatabase" localSheetId="0" hidden="1">'תקציב לאישור 19-20 '!$A$3:$AF$289</definedName>
    <definedName name="_xlnm.Print_Area" localSheetId="0">'תקציב לאישור 19-20 '!$B$1:$AF$78</definedName>
    <definedName name="_xlnm.Print_Titles" localSheetId="0">'תקציב לאישור 19-20 '!$1:$4</definedName>
  </definedNames>
  <calcPr calcId="145621"/>
</workbook>
</file>

<file path=xl/calcChain.xml><?xml version="1.0" encoding="utf-8"?>
<calcChain xmlns="http://schemas.openxmlformats.org/spreadsheetml/2006/main">
  <c r="P288" i="2" l="1"/>
  <c r="M288" i="2"/>
  <c r="L288" i="2"/>
  <c r="K288" i="2"/>
  <c r="AC285" i="2"/>
  <c r="AE285" i="2" s="1"/>
  <c r="U285" i="2"/>
  <c r="S285" i="2"/>
  <c r="AD283" i="2"/>
  <c r="AB283" i="2"/>
  <c r="AA283" i="2"/>
  <c r="Z283" i="2"/>
  <c r="Y283" i="2"/>
  <c r="X283" i="2"/>
  <c r="W283" i="2"/>
  <c r="V283" i="2"/>
  <c r="T283" i="2"/>
  <c r="S283" i="2"/>
  <c r="R283" i="2"/>
  <c r="Q283" i="2"/>
  <c r="P283" i="2"/>
  <c r="O283" i="2"/>
  <c r="N283" i="2"/>
  <c r="M283" i="2"/>
  <c r="L283" i="2"/>
  <c r="K283" i="2"/>
  <c r="F283" i="2"/>
  <c r="E283" i="2"/>
  <c r="AC282" i="2"/>
  <c r="AE282" i="2" s="1"/>
  <c r="I282" i="2" s="1"/>
  <c r="S282" i="2"/>
  <c r="U282" i="2" s="1"/>
  <c r="H282" i="2" s="1"/>
  <c r="J282" i="2" s="1"/>
  <c r="G282" i="2" s="1"/>
  <c r="AC281" i="2"/>
  <c r="AC283" i="2" s="1"/>
  <c r="S281" i="2"/>
  <c r="U281" i="2" s="1"/>
  <c r="AD280" i="2"/>
  <c r="AB280" i="2"/>
  <c r="AA280" i="2"/>
  <c r="Z280" i="2"/>
  <c r="Y280" i="2"/>
  <c r="X280" i="2"/>
  <c r="W280" i="2"/>
  <c r="V280" i="2"/>
  <c r="T280" i="2"/>
  <c r="R280" i="2"/>
  <c r="Q280" i="2"/>
  <c r="P280" i="2"/>
  <c r="O280" i="2"/>
  <c r="N280" i="2"/>
  <c r="M280" i="2"/>
  <c r="L280" i="2"/>
  <c r="K280" i="2"/>
  <c r="F280" i="2"/>
  <c r="E280" i="2"/>
  <c r="AC279" i="2"/>
  <c r="AE279" i="2" s="1"/>
  <c r="I279" i="2" s="1"/>
  <c r="U279" i="2"/>
  <c r="S279" i="2"/>
  <c r="H279" i="2"/>
  <c r="J279" i="2" s="1"/>
  <c r="G279" i="2" s="1"/>
  <c r="AC278" i="2"/>
  <c r="AE278" i="2" s="1"/>
  <c r="I278" i="2" s="1"/>
  <c r="U278" i="2"/>
  <c r="S278" i="2"/>
  <c r="H278" i="2"/>
  <c r="J278" i="2" s="1"/>
  <c r="G278" i="2" s="1"/>
  <c r="AC277" i="2"/>
  <c r="AE277" i="2" s="1"/>
  <c r="I277" i="2" s="1"/>
  <c r="U277" i="2"/>
  <c r="S277" i="2"/>
  <c r="H277" i="2"/>
  <c r="J277" i="2" s="1"/>
  <c r="G277" i="2" s="1"/>
  <c r="AC276" i="2"/>
  <c r="AE276" i="2" s="1"/>
  <c r="I276" i="2" s="1"/>
  <c r="U276" i="2"/>
  <c r="S276" i="2"/>
  <c r="H276" i="2"/>
  <c r="J276" i="2" s="1"/>
  <c r="G276" i="2" s="1"/>
  <c r="AC275" i="2"/>
  <c r="AE275" i="2" s="1"/>
  <c r="I275" i="2" s="1"/>
  <c r="U275" i="2"/>
  <c r="S275" i="2"/>
  <c r="H275" i="2"/>
  <c r="J275" i="2" s="1"/>
  <c r="G275" i="2" s="1"/>
  <c r="AC274" i="2"/>
  <c r="AE274" i="2" s="1"/>
  <c r="I274" i="2" s="1"/>
  <c r="U274" i="2"/>
  <c r="S274" i="2"/>
  <c r="H274" i="2"/>
  <c r="J274" i="2" s="1"/>
  <c r="G274" i="2" s="1"/>
  <c r="AC273" i="2"/>
  <c r="AE273" i="2" s="1"/>
  <c r="I273" i="2" s="1"/>
  <c r="U273" i="2"/>
  <c r="S273" i="2"/>
  <c r="H273" i="2"/>
  <c r="J273" i="2" s="1"/>
  <c r="G273" i="2" s="1"/>
  <c r="AC272" i="2"/>
  <c r="AE272" i="2" s="1"/>
  <c r="I272" i="2" s="1"/>
  <c r="U272" i="2"/>
  <c r="S272" i="2"/>
  <c r="H272" i="2"/>
  <c r="J272" i="2" s="1"/>
  <c r="G272" i="2" s="1"/>
  <c r="AC271" i="2"/>
  <c r="AE271" i="2" s="1"/>
  <c r="I271" i="2" s="1"/>
  <c r="U271" i="2"/>
  <c r="S271" i="2"/>
  <c r="H271" i="2"/>
  <c r="J271" i="2" s="1"/>
  <c r="G271" i="2" s="1"/>
  <c r="AC270" i="2"/>
  <c r="AE270" i="2" s="1"/>
  <c r="I270" i="2" s="1"/>
  <c r="U270" i="2"/>
  <c r="S270" i="2"/>
  <c r="H270" i="2"/>
  <c r="J270" i="2" s="1"/>
  <c r="G270" i="2" s="1"/>
  <c r="AC269" i="2"/>
  <c r="AE269" i="2" s="1"/>
  <c r="I269" i="2" s="1"/>
  <c r="U269" i="2"/>
  <c r="S269" i="2"/>
  <c r="H269" i="2"/>
  <c r="J269" i="2" s="1"/>
  <c r="G269" i="2" s="1"/>
  <c r="AC268" i="2"/>
  <c r="AE268" i="2" s="1"/>
  <c r="I268" i="2" s="1"/>
  <c r="U268" i="2"/>
  <c r="S268" i="2"/>
  <c r="H268" i="2"/>
  <c r="J268" i="2" s="1"/>
  <c r="G268" i="2" s="1"/>
  <c r="AC267" i="2"/>
  <c r="AE267" i="2" s="1"/>
  <c r="I267" i="2" s="1"/>
  <c r="U267" i="2"/>
  <c r="S267" i="2"/>
  <c r="H267" i="2"/>
  <c r="J267" i="2" s="1"/>
  <c r="G267" i="2" s="1"/>
  <c r="AC266" i="2"/>
  <c r="AE266" i="2" s="1"/>
  <c r="I266" i="2" s="1"/>
  <c r="U266" i="2"/>
  <c r="S266" i="2"/>
  <c r="H266" i="2"/>
  <c r="J266" i="2" s="1"/>
  <c r="G266" i="2" s="1"/>
  <c r="AC265" i="2"/>
  <c r="AE265" i="2" s="1"/>
  <c r="U265" i="2"/>
  <c r="S265" i="2"/>
  <c r="I265" i="2"/>
  <c r="H265" i="2"/>
  <c r="AC264" i="2"/>
  <c r="AE264" i="2" s="1"/>
  <c r="U264" i="2"/>
  <c r="H264" i="2" s="1"/>
  <c r="J264" i="2" s="1"/>
  <c r="G264" i="2" s="1"/>
  <c r="S264" i="2"/>
  <c r="I264" i="2"/>
  <c r="AC263" i="2"/>
  <c r="AE263" i="2" s="1"/>
  <c r="I263" i="2" s="1"/>
  <c r="U263" i="2"/>
  <c r="H263" i="2" s="1"/>
  <c r="J263" i="2" s="1"/>
  <c r="G263" i="2" s="1"/>
  <c r="S263" i="2"/>
  <c r="AC262" i="2"/>
  <c r="AE262" i="2" s="1"/>
  <c r="I262" i="2" s="1"/>
  <c r="U262" i="2"/>
  <c r="S262" i="2"/>
  <c r="H262" i="2"/>
  <c r="J262" i="2" s="1"/>
  <c r="G262" i="2" s="1"/>
  <c r="AC261" i="2"/>
  <c r="AE261" i="2" s="1"/>
  <c r="U261" i="2"/>
  <c r="S261" i="2"/>
  <c r="I261" i="2"/>
  <c r="H261" i="2"/>
  <c r="AC260" i="2"/>
  <c r="AE260" i="2" s="1"/>
  <c r="U260" i="2"/>
  <c r="H260" i="2" s="1"/>
  <c r="J260" i="2" s="1"/>
  <c r="G260" i="2" s="1"/>
  <c r="S260" i="2"/>
  <c r="I260" i="2"/>
  <c r="AC259" i="2"/>
  <c r="AE259" i="2" s="1"/>
  <c r="I259" i="2" s="1"/>
  <c r="U259" i="2"/>
  <c r="H259" i="2" s="1"/>
  <c r="J259" i="2" s="1"/>
  <c r="G259" i="2" s="1"/>
  <c r="S259" i="2"/>
  <c r="AC258" i="2"/>
  <c r="AE258" i="2" s="1"/>
  <c r="I258" i="2" s="1"/>
  <c r="U258" i="2"/>
  <c r="S258" i="2"/>
  <c r="H258" i="2"/>
  <c r="J258" i="2" s="1"/>
  <c r="G258" i="2" s="1"/>
  <c r="AC257" i="2"/>
  <c r="AE257" i="2" s="1"/>
  <c r="U257" i="2"/>
  <c r="S257" i="2"/>
  <c r="I257" i="2"/>
  <c r="H257" i="2"/>
  <c r="AC256" i="2"/>
  <c r="AE256" i="2" s="1"/>
  <c r="U256" i="2"/>
  <c r="H256" i="2" s="1"/>
  <c r="S256" i="2"/>
  <c r="I256" i="2"/>
  <c r="AC255" i="2"/>
  <c r="AE255" i="2" s="1"/>
  <c r="I255" i="2" s="1"/>
  <c r="U255" i="2"/>
  <c r="H255" i="2" s="1"/>
  <c r="J255" i="2" s="1"/>
  <c r="G255" i="2" s="1"/>
  <c r="S255" i="2"/>
  <c r="AC254" i="2"/>
  <c r="AE254" i="2" s="1"/>
  <c r="I254" i="2" s="1"/>
  <c r="U254" i="2"/>
  <c r="S254" i="2"/>
  <c r="H254" i="2"/>
  <c r="J254" i="2" s="1"/>
  <c r="G254" i="2" s="1"/>
  <c r="AC253" i="2"/>
  <c r="AE253" i="2" s="1"/>
  <c r="U253" i="2"/>
  <c r="S253" i="2"/>
  <c r="I253" i="2"/>
  <c r="H253" i="2"/>
  <c r="AC252" i="2"/>
  <c r="AE252" i="2" s="1"/>
  <c r="U252" i="2"/>
  <c r="H252" i="2" s="1"/>
  <c r="S252" i="2"/>
  <c r="I252" i="2"/>
  <c r="AC251" i="2"/>
  <c r="AE251" i="2" s="1"/>
  <c r="I251" i="2" s="1"/>
  <c r="U251" i="2"/>
  <c r="H251" i="2" s="1"/>
  <c r="J251" i="2" s="1"/>
  <c r="G251" i="2" s="1"/>
  <c r="S251" i="2"/>
  <c r="AC250" i="2"/>
  <c r="AE250" i="2" s="1"/>
  <c r="I250" i="2" s="1"/>
  <c r="U250" i="2"/>
  <c r="S250" i="2"/>
  <c r="H250" i="2"/>
  <c r="J250" i="2" s="1"/>
  <c r="G250" i="2" s="1"/>
  <c r="AC249" i="2"/>
  <c r="AE249" i="2" s="1"/>
  <c r="U249" i="2"/>
  <c r="S249" i="2"/>
  <c r="I249" i="2"/>
  <c r="H249" i="2"/>
  <c r="AC248" i="2"/>
  <c r="AE248" i="2" s="1"/>
  <c r="U248" i="2"/>
  <c r="S248" i="2"/>
  <c r="J248" i="2"/>
  <c r="G248" i="2" s="1"/>
  <c r="I248" i="2"/>
  <c r="H248" i="2"/>
  <c r="AE247" i="2"/>
  <c r="I247" i="2" s="1"/>
  <c r="J247" i="2" s="1"/>
  <c r="G247" i="2" s="1"/>
  <c r="AC247" i="2"/>
  <c r="U247" i="2"/>
  <c r="S247" i="2"/>
  <c r="H247" i="2"/>
  <c r="AC246" i="2"/>
  <c r="AE246" i="2" s="1"/>
  <c r="I246" i="2" s="1"/>
  <c r="U246" i="2"/>
  <c r="H246" i="2" s="1"/>
  <c r="S246" i="2"/>
  <c r="AC245" i="2"/>
  <c r="AE245" i="2" s="1"/>
  <c r="I245" i="2" s="1"/>
  <c r="U245" i="2"/>
  <c r="H245" i="2" s="1"/>
  <c r="J245" i="2" s="1"/>
  <c r="G245" i="2" s="1"/>
  <c r="S245" i="2"/>
  <c r="AE244" i="2"/>
  <c r="AC244" i="2"/>
  <c r="U244" i="2"/>
  <c r="S244" i="2"/>
  <c r="S280" i="2" s="1"/>
  <c r="H244" i="2"/>
  <c r="AD243" i="2"/>
  <c r="AB243" i="2"/>
  <c r="AA243" i="2"/>
  <c r="Z243" i="2"/>
  <c r="Y243" i="2"/>
  <c r="X243" i="2"/>
  <c r="W243" i="2"/>
  <c r="Q243" i="2"/>
  <c r="P243" i="2"/>
  <c r="O243" i="2"/>
  <c r="N243" i="2"/>
  <c r="M243" i="2"/>
  <c r="L243" i="2"/>
  <c r="K243" i="2"/>
  <c r="F243" i="2"/>
  <c r="E243" i="2"/>
  <c r="AC242" i="2"/>
  <c r="AE242" i="2" s="1"/>
  <c r="S242" i="2"/>
  <c r="U242" i="2" s="1"/>
  <c r="H242" i="2" s="1"/>
  <c r="J242" i="2" s="1"/>
  <c r="G242" i="2" s="1"/>
  <c r="I242" i="2"/>
  <c r="AC241" i="2"/>
  <c r="AE241" i="2" s="1"/>
  <c r="I241" i="2" s="1"/>
  <c r="U241" i="2"/>
  <c r="H241" i="2" s="1"/>
  <c r="J241" i="2" s="1"/>
  <c r="G241" i="2" s="1"/>
  <c r="S241" i="2"/>
  <c r="AC240" i="2"/>
  <c r="AE240" i="2" s="1"/>
  <c r="S240" i="2"/>
  <c r="U240" i="2" s="1"/>
  <c r="H240" i="2" s="1"/>
  <c r="J240" i="2" s="1"/>
  <c r="G240" i="2" s="1"/>
  <c r="I240" i="2"/>
  <c r="V239" i="2"/>
  <c r="AC239" i="2" s="1"/>
  <c r="AE239" i="2" s="1"/>
  <c r="I239" i="2" s="1"/>
  <c r="U239" i="2"/>
  <c r="H239" i="2" s="1"/>
  <c r="S239" i="2"/>
  <c r="AC238" i="2"/>
  <c r="AE238" i="2" s="1"/>
  <c r="I238" i="2" s="1"/>
  <c r="U238" i="2"/>
  <c r="H238" i="2" s="1"/>
  <c r="J238" i="2" s="1"/>
  <c r="G238" i="2" s="1"/>
  <c r="S238" i="2"/>
  <c r="AE237" i="2"/>
  <c r="I237" i="2" s="1"/>
  <c r="AC237" i="2"/>
  <c r="T237" i="2"/>
  <c r="T243" i="2" s="1"/>
  <c r="S237" i="2"/>
  <c r="U237" i="2" s="1"/>
  <c r="H237" i="2"/>
  <c r="J237" i="2" s="1"/>
  <c r="G237" i="2" s="1"/>
  <c r="AC236" i="2"/>
  <c r="AE236" i="2" s="1"/>
  <c r="I236" i="2" s="1"/>
  <c r="S236" i="2"/>
  <c r="U236" i="2" s="1"/>
  <c r="H236" i="2" s="1"/>
  <c r="J236" i="2" s="1"/>
  <c r="G236" i="2" s="1"/>
  <c r="AC235" i="2"/>
  <c r="AE235" i="2" s="1"/>
  <c r="I235" i="2" s="1"/>
  <c r="U235" i="2"/>
  <c r="H235" i="2" s="1"/>
  <c r="J235" i="2" s="1"/>
  <c r="G235" i="2" s="1"/>
  <c r="S235" i="2"/>
  <c r="AC234" i="2"/>
  <c r="AC243" i="2" s="1"/>
  <c r="U234" i="2"/>
  <c r="S234" i="2"/>
  <c r="H234" i="2"/>
  <c r="AD233" i="2"/>
  <c r="AC233" i="2"/>
  <c r="AB233" i="2"/>
  <c r="AA233" i="2"/>
  <c r="Z233" i="2"/>
  <c r="Y233" i="2"/>
  <c r="X233" i="2"/>
  <c r="W233" i="2"/>
  <c r="V233" i="2"/>
  <c r="T233" i="2"/>
  <c r="R233" i="2"/>
  <c r="R243" i="2" s="1"/>
  <c r="Q233" i="2"/>
  <c r="P233" i="2"/>
  <c r="O233" i="2"/>
  <c r="N233" i="2"/>
  <c r="M233" i="2"/>
  <c r="L233" i="2"/>
  <c r="K233" i="2"/>
  <c r="F233" i="2"/>
  <c r="E233" i="2"/>
  <c r="AE232" i="2"/>
  <c r="I232" i="2" s="1"/>
  <c r="AC232" i="2"/>
  <c r="U232" i="2"/>
  <c r="H232" i="2" s="1"/>
  <c r="J232" i="2" s="1"/>
  <c r="G232" i="2" s="1"/>
  <c r="S232" i="2"/>
  <c r="AE231" i="2"/>
  <c r="I231" i="2" s="1"/>
  <c r="AC231" i="2"/>
  <c r="S231" i="2"/>
  <c r="U231" i="2" s="1"/>
  <c r="H231" i="2" s="1"/>
  <c r="J231" i="2" s="1"/>
  <c r="G231" i="2" s="1"/>
  <c r="AE230" i="2"/>
  <c r="I230" i="2" s="1"/>
  <c r="AC230" i="2"/>
  <c r="S230" i="2"/>
  <c r="U230" i="2" s="1"/>
  <c r="H230" i="2" s="1"/>
  <c r="J230" i="2" s="1"/>
  <c r="G230" i="2" s="1"/>
  <c r="AE229" i="2"/>
  <c r="I229" i="2" s="1"/>
  <c r="AC229" i="2"/>
  <c r="U229" i="2"/>
  <c r="S229" i="2"/>
  <c r="H229" i="2"/>
  <c r="J229" i="2" s="1"/>
  <c r="G229" i="2" s="1"/>
  <c r="AE228" i="2"/>
  <c r="I228" i="2" s="1"/>
  <c r="AC228" i="2"/>
  <c r="U228" i="2"/>
  <c r="H228" i="2" s="1"/>
  <c r="J228" i="2" s="1"/>
  <c r="G228" i="2" s="1"/>
  <c r="S228" i="2"/>
  <c r="AE227" i="2"/>
  <c r="I227" i="2" s="1"/>
  <c r="AC227" i="2"/>
  <c r="S227" i="2"/>
  <c r="U227" i="2" s="1"/>
  <c r="H227" i="2" s="1"/>
  <c r="J227" i="2" s="1"/>
  <c r="G227" i="2" s="1"/>
  <c r="AE226" i="2"/>
  <c r="I226" i="2" s="1"/>
  <c r="AC226" i="2"/>
  <c r="S226" i="2"/>
  <c r="U226" i="2" s="1"/>
  <c r="H226" i="2" s="1"/>
  <c r="J226" i="2" s="1"/>
  <c r="G226" i="2" s="1"/>
  <c r="AE225" i="2"/>
  <c r="I225" i="2" s="1"/>
  <c r="AC225" i="2"/>
  <c r="U225" i="2"/>
  <c r="S225" i="2"/>
  <c r="H225" i="2"/>
  <c r="J225" i="2" s="1"/>
  <c r="G225" i="2" s="1"/>
  <c r="AE224" i="2"/>
  <c r="AC224" i="2"/>
  <c r="U224" i="2"/>
  <c r="U233" i="2" s="1"/>
  <c r="S224" i="2"/>
  <c r="AD223" i="2"/>
  <c r="AB223" i="2"/>
  <c r="AA223" i="2"/>
  <c r="Z223" i="2"/>
  <c r="Y223" i="2"/>
  <c r="X223" i="2"/>
  <c r="W223" i="2"/>
  <c r="V223" i="2"/>
  <c r="T223" i="2"/>
  <c r="R223" i="2"/>
  <c r="Q223" i="2"/>
  <c r="P223" i="2"/>
  <c r="O223" i="2"/>
  <c r="N223" i="2"/>
  <c r="M223" i="2"/>
  <c r="L223" i="2"/>
  <c r="K223" i="2"/>
  <c r="F223" i="2"/>
  <c r="E223" i="2"/>
  <c r="AC222" i="2"/>
  <c r="AC223" i="2" s="1"/>
  <c r="S222" i="2"/>
  <c r="U222" i="2" s="1"/>
  <c r="H222" i="2" s="1"/>
  <c r="H223" i="2" s="1"/>
  <c r="AD221" i="2"/>
  <c r="AB221" i="2"/>
  <c r="AA221" i="2"/>
  <c r="Z221" i="2"/>
  <c r="Y221" i="2"/>
  <c r="X221" i="2"/>
  <c r="W221" i="2"/>
  <c r="V221" i="2"/>
  <c r="T221" i="2"/>
  <c r="R221" i="2"/>
  <c r="Q221" i="2"/>
  <c r="P221" i="2"/>
  <c r="O221" i="2"/>
  <c r="N221" i="2"/>
  <c r="M221" i="2"/>
  <c r="L221" i="2"/>
  <c r="K221" i="2"/>
  <c r="F221" i="2"/>
  <c r="E221" i="2"/>
  <c r="AE220" i="2"/>
  <c r="I220" i="2" s="1"/>
  <c r="J220" i="2" s="1"/>
  <c r="G220" i="2" s="1"/>
  <c r="AC220" i="2"/>
  <c r="U220" i="2"/>
  <c r="S220" i="2"/>
  <c r="H220" i="2"/>
  <c r="AE219" i="2"/>
  <c r="I219" i="2" s="1"/>
  <c r="J219" i="2" s="1"/>
  <c r="G219" i="2" s="1"/>
  <c r="AC219" i="2"/>
  <c r="U219" i="2"/>
  <c r="S219" i="2"/>
  <c r="H219" i="2"/>
  <c r="AC218" i="2"/>
  <c r="AE218" i="2" s="1"/>
  <c r="I218" i="2" s="1"/>
  <c r="J218" i="2" s="1"/>
  <c r="G218" i="2" s="1"/>
  <c r="U218" i="2"/>
  <c r="H218" i="2" s="1"/>
  <c r="T218" i="2"/>
  <c r="S218" i="2"/>
  <c r="AC217" i="2"/>
  <c r="AE217" i="2" s="1"/>
  <c r="I217" i="2" s="1"/>
  <c r="S217" i="2"/>
  <c r="U217" i="2" s="1"/>
  <c r="H217" i="2" s="1"/>
  <c r="AE216" i="2"/>
  <c r="AC216" i="2"/>
  <c r="S216" i="2"/>
  <c r="U216" i="2" s="1"/>
  <c r="H216" i="2" s="1"/>
  <c r="J216" i="2"/>
  <c r="G216" i="2" s="1"/>
  <c r="I216" i="2"/>
  <c r="AC215" i="2"/>
  <c r="AE215" i="2" s="1"/>
  <c r="I215" i="2" s="1"/>
  <c r="S215" i="2"/>
  <c r="U215" i="2" s="1"/>
  <c r="H215" i="2" s="1"/>
  <c r="J215" i="2" s="1"/>
  <c r="G215" i="2" s="1"/>
  <c r="AE214" i="2"/>
  <c r="AC214" i="2"/>
  <c r="S214" i="2"/>
  <c r="U214" i="2" s="1"/>
  <c r="H214" i="2" s="1"/>
  <c r="J214" i="2"/>
  <c r="G214" i="2" s="1"/>
  <c r="I214" i="2"/>
  <c r="AC213" i="2"/>
  <c r="AE213" i="2" s="1"/>
  <c r="I213" i="2" s="1"/>
  <c r="S213" i="2"/>
  <c r="U213" i="2" s="1"/>
  <c r="H213" i="2" s="1"/>
  <c r="J213" i="2" s="1"/>
  <c r="G213" i="2" s="1"/>
  <c r="AE212" i="2"/>
  <c r="AC212" i="2"/>
  <c r="S212" i="2"/>
  <c r="U212" i="2" s="1"/>
  <c r="H212" i="2" s="1"/>
  <c r="J212" i="2"/>
  <c r="G212" i="2" s="1"/>
  <c r="I212" i="2"/>
  <c r="AC211" i="2"/>
  <c r="AE211" i="2" s="1"/>
  <c r="I211" i="2" s="1"/>
  <c r="S211" i="2"/>
  <c r="U211" i="2" s="1"/>
  <c r="H211" i="2" s="1"/>
  <c r="J211" i="2" s="1"/>
  <c r="G211" i="2" s="1"/>
  <c r="AE210" i="2"/>
  <c r="AC210" i="2"/>
  <c r="S210" i="2"/>
  <c r="U210" i="2" s="1"/>
  <c r="H210" i="2" s="1"/>
  <c r="J210" i="2"/>
  <c r="G210" i="2" s="1"/>
  <c r="I210" i="2"/>
  <c r="AC209" i="2"/>
  <c r="AE209" i="2" s="1"/>
  <c r="I209" i="2" s="1"/>
  <c r="S209" i="2"/>
  <c r="U209" i="2" s="1"/>
  <c r="H209" i="2" s="1"/>
  <c r="AE208" i="2"/>
  <c r="AC208" i="2"/>
  <c r="S208" i="2"/>
  <c r="U208" i="2" s="1"/>
  <c r="H208" i="2" s="1"/>
  <c r="J208" i="2"/>
  <c r="G208" i="2" s="1"/>
  <c r="I208" i="2"/>
  <c r="AC207" i="2"/>
  <c r="AE207" i="2" s="1"/>
  <c r="I207" i="2" s="1"/>
  <c r="S207" i="2"/>
  <c r="U207" i="2" s="1"/>
  <c r="H207" i="2" s="1"/>
  <c r="J207" i="2" s="1"/>
  <c r="G207" i="2" s="1"/>
  <c r="AE206" i="2"/>
  <c r="AC206" i="2"/>
  <c r="S206" i="2"/>
  <c r="U206" i="2" s="1"/>
  <c r="H206" i="2" s="1"/>
  <c r="J206" i="2"/>
  <c r="G206" i="2" s="1"/>
  <c r="I206" i="2"/>
  <c r="AC205" i="2"/>
  <c r="AE205" i="2" s="1"/>
  <c r="I205" i="2" s="1"/>
  <c r="S205" i="2"/>
  <c r="U205" i="2" s="1"/>
  <c r="H205" i="2" s="1"/>
  <c r="J205" i="2" s="1"/>
  <c r="G205" i="2" s="1"/>
  <c r="AE204" i="2"/>
  <c r="AC204" i="2"/>
  <c r="S204" i="2"/>
  <c r="U204" i="2" s="1"/>
  <c r="H204" i="2" s="1"/>
  <c r="J204" i="2"/>
  <c r="G204" i="2" s="1"/>
  <c r="I204" i="2"/>
  <c r="AC203" i="2"/>
  <c r="AE203" i="2" s="1"/>
  <c r="I203" i="2" s="1"/>
  <c r="S203" i="2"/>
  <c r="U203" i="2" s="1"/>
  <c r="H203" i="2" s="1"/>
  <c r="J203" i="2" s="1"/>
  <c r="G203" i="2" s="1"/>
  <c r="AE202" i="2"/>
  <c r="AC202" i="2"/>
  <c r="S202" i="2"/>
  <c r="U202" i="2" s="1"/>
  <c r="H202" i="2" s="1"/>
  <c r="J202" i="2"/>
  <c r="G202" i="2" s="1"/>
  <c r="I202" i="2"/>
  <c r="AC201" i="2"/>
  <c r="AE201" i="2" s="1"/>
  <c r="I201" i="2" s="1"/>
  <c r="S201" i="2"/>
  <c r="U201" i="2" s="1"/>
  <c r="H201" i="2" s="1"/>
  <c r="AE200" i="2"/>
  <c r="I200" i="2" s="1"/>
  <c r="AC200" i="2"/>
  <c r="S200" i="2"/>
  <c r="U200" i="2" s="1"/>
  <c r="H200" i="2" s="1"/>
  <c r="J200" i="2" s="1"/>
  <c r="G200" i="2" s="1"/>
  <c r="AE199" i="2"/>
  <c r="AC199" i="2"/>
  <c r="S199" i="2"/>
  <c r="U199" i="2" s="1"/>
  <c r="H199" i="2" s="1"/>
  <c r="I199" i="2"/>
  <c r="G199" i="2"/>
  <c r="AE198" i="2"/>
  <c r="I198" i="2" s="1"/>
  <c r="AC198" i="2"/>
  <c r="S198" i="2"/>
  <c r="U198" i="2" s="1"/>
  <c r="H198" i="2" s="1"/>
  <c r="J198" i="2" s="1"/>
  <c r="G198" i="2" s="1"/>
  <c r="AE197" i="2"/>
  <c r="AC197" i="2"/>
  <c r="AC221" i="2" s="1"/>
  <c r="S197" i="2"/>
  <c r="S221" i="2" s="1"/>
  <c r="I197" i="2"/>
  <c r="AD196" i="2"/>
  <c r="AB196" i="2"/>
  <c r="AA196" i="2"/>
  <c r="Z196" i="2"/>
  <c r="Y196" i="2"/>
  <c r="X196" i="2"/>
  <c r="W196" i="2"/>
  <c r="V196" i="2"/>
  <c r="R196" i="2"/>
  <c r="Q196" i="2"/>
  <c r="P196" i="2"/>
  <c r="O196" i="2"/>
  <c r="N196" i="2"/>
  <c r="M196" i="2"/>
  <c r="L196" i="2"/>
  <c r="K196" i="2"/>
  <c r="F196" i="2"/>
  <c r="E196" i="2"/>
  <c r="AC195" i="2"/>
  <c r="AE195" i="2" s="1"/>
  <c r="I195" i="2" s="1"/>
  <c r="U195" i="2"/>
  <c r="S195" i="2"/>
  <c r="H195" i="2"/>
  <c r="AC194" i="2"/>
  <c r="AE194" i="2" s="1"/>
  <c r="I194" i="2" s="1"/>
  <c r="U194" i="2"/>
  <c r="S194" i="2"/>
  <c r="H194" i="2"/>
  <c r="AC193" i="2"/>
  <c r="AE193" i="2" s="1"/>
  <c r="I193" i="2" s="1"/>
  <c r="U193" i="2"/>
  <c r="S193" i="2"/>
  <c r="H193" i="2"/>
  <c r="AC192" i="2"/>
  <c r="AE192" i="2" s="1"/>
  <c r="I192" i="2" s="1"/>
  <c r="U192" i="2"/>
  <c r="S192" i="2"/>
  <c r="H192" i="2"/>
  <c r="AC191" i="2"/>
  <c r="AE191" i="2" s="1"/>
  <c r="I191" i="2" s="1"/>
  <c r="U191" i="2"/>
  <c r="S191" i="2"/>
  <c r="H191" i="2"/>
  <c r="AC190" i="2"/>
  <c r="AE190" i="2" s="1"/>
  <c r="I190" i="2" s="1"/>
  <c r="U190" i="2"/>
  <c r="S190" i="2"/>
  <c r="H190" i="2"/>
  <c r="AC189" i="2"/>
  <c r="AE189" i="2" s="1"/>
  <c r="I189" i="2" s="1"/>
  <c r="U189" i="2"/>
  <c r="S189" i="2"/>
  <c r="H189" i="2"/>
  <c r="AC188" i="2"/>
  <c r="AE188" i="2" s="1"/>
  <c r="I188" i="2" s="1"/>
  <c r="U188" i="2"/>
  <c r="S188" i="2"/>
  <c r="H188" i="2"/>
  <c r="AC187" i="2"/>
  <c r="AE187" i="2" s="1"/>
  <c r="I187" i="2" s="1"/>
  <c r="U187" i="2"/>
  <c r="S187" i="2"/>
  <c r="H187" i="2"/>
  <c r="AC186" i="2"/>
  <c r="AE186" i="2" s="1"/>
  <c r="I186" i="2" s="1"/>
  <c r="U186" i="2"/>
  <c r="H186" i="2" s="1"/>
  <c r="J186" i="2" s="1"/>
  <c r="G186" i="2" s="1"/>
  <c r="S186" i="2"/>
  <c r="AC185" i="2"/>
  <c r="AE185" i="2" s="1"/>
  <c r="I185" i="2" s="1"/>
  <c r="U185" i="2"/>
  <c r="H185" i="2" s="1"/>
  <c r="J185" i="2" s="1"/>
  <c r="G185" i="2" s="1"/>
  <c r="S185" i="2"/>
  <c r="AC184" i="2"/>
  <c r="AE184" i="2" s="1"/>
  <c r="I184" i="2" s="1"/>
  <c r="U184" i="2"/>
  <c r="H184" i="2" s="1"/>
  <c r="J184" i="2" s="1"/>
  <c r="G184" i="2" s="1"/>
  <c r="S184" i="2"/>
  <c r="AC183" i="2"/>
  <c r="AE183" i="2" s="1"/>
  <c r="I183" i="2" s="1"/>
  <c r="U183" i="2"/>
  <c r="H183" i="2" s="1"/>
  <c r="J183" i="2" s="1"/>
  <c r="G183" i="2" s="1"/>
  <c r="S183" i="2"/>
  <c r="AC182" i="2"/>
  <c r="AE182" i="2" s="1"/>
  <c r="U182" i="2"/>
  <c r="H182" i="2" s="1"/>
  <c r="J182" i="2" s="1"/>
  <c r="G182" i="2" s="1"/>
  <c r="T182" i="2"/>
  <c r="S182" i="2"/>
  <c r="I182" i="2"/>
  <c r="AC181" i="2"/>
  <c r="AE181" i="2" s="1"/>
  <c r="I181" i="2" s="1"/>
  <c r="J181" i="2" s="1"/>
  <c r="G181" i="2" s="1"/>
  <c r="T181" i="2"/>
  <c r="S181" i="2"/>
  <c r="U181" i="2" s="1"/>
  <c r="H181" i="2" s="1"/>
  <c r="AE180" i="2"/>
  <c r="AC180" i="2"/>
  <c r="T180" i="2"/>
  <c r="T196" i="2" s="1"/>
  <c r="S180" i="2"/>
  <c r="U180" i="2" s="1"/>
  <c r="R180" i="2"/>
  <c r="I180" i="2"/>
  <c r="H180" i="2"/>
  <c r="J180" i="2" s="1"/>
  <c r="G180" i="2" s="1"/>
  <c r="AC179" i="2"/>
  <c r="AE179" i="2" s="1"/>
  <c r="U179" i="2"/>
  <c r="S179" i="2"/>
  <c r="I179" i="2"/>
  <c r="H179" i="2"/>
  <c r="AC178" i="2"/>
  <c r="AE178" i="2" s="1"/>
  <c r="U178" i="2"/>
  <c r="H178" i="2" s="1"/>
  <c r="J178" i="2" s="1"/>
  <c r="G178" i="2" s="1"/>
  <c r="S178" i="2"/>
  <c r="I178" i="2"/>
  <c r="AC177" i="2"/>
  <c r="AE177" i="2" s="1"/>
  <c r="I177" i="2" s="1"/>
  <c r="U177" i="2"/>
  <c r="H177" i="2" s="1"/>
  <c r="J177" i="2" s="1"/>
  <c r="G177" i="2" s="1"/>
  <c r="S177" i="2"/>
  <c r="AC176" i="2"/>
  <c r="AE176" i="2" s="1"/>
  <c r="I176" i="2" s="1"/>
  <c r="U176" i="2"/>
  <c r="S176" i="2"/>
  <c r="H176" i="2"/>
  <c r="AC175" i="2"/>
  <c r="AE175" i="2" s="1"/>
  <c r="I175" i="2" s="1"/>
  <c r="J175" i="2" s="1"/>
  <c r="G175" i="2" s="1"/>
  <c r="U175" i="2"/>
  <c r="H175" i="2" s="1"/>
  <c r="T175" i="2"/>
  <c r="S175" i="2"/>
  <c r="AC174" i="2"/>
  <c r="AC196" i="2" s="1"/>
  <c r="S174" i="2"/>
  <c r="S196" i="2" s="1"/>
  <c r="AD173" i="2"/>
  <c r="AB173" i="2"/>
  <c r="AA173" i="2"/>
  <c r="Z173" i="2"/>
  <c r="Y173" i="2"/>
  <c r="X173" i="2"/>
  <c r="W173" i="2"/>
  <c r="V173" i="2"/>
  <c r="T173" i="2"/>
  <c r="S173" i="2"/>
  <c r="R173" i="2"/>
  <c r="Q173" i="2"/>
  <c r="P173" i="2"/>
  <c r="O173" i="2"/>
  <c r="N173" i="2"/>
  <c r="M173" i="2"/>
  <c r="L173" i="2"/>
  <c r="K173" i="2"/>
  <c r="F173" i="2"/>
  <c r="E173" i="2"/>
  <c r="AC172" i="2"/>
  <c r="AE172" i="2" s="1"/>
  <c r="I172" i="2" s="1"/>
  <c r="U172" i="2"/>
  <c r="H172" i="2" s="1"/>
  <c r="S172" i="2"/>
  <c r="AC171" i="2"/>
  <c r="AE171" i="2" s="1"/>
  <c r="U171" i="2"/>
  <c r="S171" i="2"/>
  <c r="I171" i="2"/>
  <c r="H171" i="2"/>
  <c r="J171" i="2" s="1"/>
  <c r="G171" i="2" s="1"/>
  <c r="AC170" i="2"/>
  <c r="AE170" i="2" s="1"/>
  <c r="I170" i="2" s="1"/>
  <c r="U170" i="2"/>
  <c r="S170" i="2"/>
  <c r="H170" i="2"/>
  <c r="AE169" i="2"/>
  <c r="I169" i="2" s="1"/>
  <c r="J169" i="2" s="1"/>
  <c r="G169" i="2" s="1"/>
  <c r="AC169" i="2"/>
  <c r="U169" i="2"/>
  <c r="S169" i="2"/>
  <c r="H169" i="2"/>
  <c r="AE168" i="2"/>
  <c r="I168" i="2" s="1"/>
  <c r="J168" i="2" s="1"/>
  <c r="G168" i="2" s="1"/>
  <c r="AC168" i="2"/>
  <c r="U168" i="2"/>
  <c r="S168" i="2"/>
  <c r="H168" i="2"/>
  <c r="AC167" i="2"/>
  <c r="AE167" i="2" s="1"/>
  <c r="I167" i="2" s="1"/>
  <c r="U167" i="2"/>
  <c r="S167" i="2"/>
  <c r="H167" i="2"/>
  <c r="J167" i="2" s="1"/>
  <c r="G167" i="2" s="1"/>
  <c r="AC166" i="2"/>
  <c r="AE166" i="2" s="1"/>
  <c r="I166" i="2" s="1"/>
  <c r="U166" i="2"/>
  <c r="S166" i="2"/>
  <c r="H166" i="2"/>
  <c r="J166" i="2" s="1"/>
  <c r="G166" i="2" s="1"/>
  <c r="AE165" i="2"/>
  <c r="I165" i="2" s="1"/>
  <c r="J165" i="2" s="1"/>
  <c r="G165" i="2" s="1"/>
  <c r="AC165" i="2"/>
  <c r="U165" i="2"/>
  <c r="S165" i="2"/>
  <c r="H165" i="2"/>
  <c r="AE164" i="2"/>
  <c r="AE173" i="2" s="1"/>
  <c r="AC164" i="2"/>
  <c r="AC173" i="2" s="1"/>
  <c r="U164" i="2"/>
  <c r="S164" i="2"/>
  <c r="I164" i="2"/>
  <c r="H164" i="2"/>
  <c r="AD163" i="2"/>
  <c r="AB163" i="2"/>
  <c r="AA163" i="2"/>
  <c r="Z163" i="2"/>
  <c r="Y163" i="2"/>
  <c r="X163" i="2"/>
  <c r="W163" i="2"/>
  <c r="V163" i="2"/>
  <c r="T163" i="2"/>
  <c r="R163" i="2"/>
  <c r="Q163" i="2"/>
  <c r="P163" i="2"/>
  <c r="O163" i="2"/>
  <c r="N163" i="2"/>
  <c r="M163" i="2"/>
  <c r="L163" i="2"/>
  <c r="K163" i="2"/>
  <c r="F163" i="2"/>
  <c r="E163" i="2"/>
  <c r="AC162" i="2"/>
  <c r="AE162" i="2" s="1"/>
  <c r="I162" i="2" s="1"/>
  <c r="S162" i="2"/>
  <c r="U162" i="2" s="1"/>
  <c r="H162" i="2" s="1"/>
  <c r="AC161" i="2"/>
  <c r="AE161" i="2" s="1"/>
  <c r="I161" i="2" s="1"/>
  <c r="S161" i="2"/>
  <c r="U161" i="2" s="1"/>
  <c r="H161" i="2" s="1"/>
  <c r="J161" i="2" s="1"/>
  <c r="G161" i="2" s="1"/>
  <c r="AC160" i="2"/>
  <c r="AE160" i="2" s="1"/>
  <c r="I160" i="2" s="1"/>
  <c r="S160" i="2"/>
  <c r="U160" i="2" s="1"/>
  <c r="H160" i="2" s="1"/>
  <c r="AC159" i="2"/>
  <c r="AE159" i="2" s="1"/>
  <c r="I159" i="2" s="1"/>
  <c r="S159" i="2"/>
  <c r="U159" i="2" s="1"/>
  <c r="H159" i="2" s="1"/>
  <c r="J159" i="2" s="1"/>
  <c r="G159" i="2" s="1"/>
  <c r="AC158" i="2"/>
  <c r="AE158" i="2" s="1"/>
  <c r="AE163" i="2" s="1"/>
  <c r="S158" i="2"/>
  <c r="S163" i="2" s="1"/>
  <c r="AD157" i="2"/>
  <c r="AC157" i="2"/>
  <c r="AB157" i="2"/>
  <c r="AA157" i="2"/>
  <c r="Z157" i="2"/>
  <c r="Y157" i="2"/>
  <c r="X157" i="2"/>
  <c r="W157" i="2"/>
  <c r="V157" i="2"/>
  <c r="T157" i="2"/>
  <c r="R157" i="2"/>
  <c r="Q157" i="2"/>
  <c r="P157" i="2"/>
  <c r="O157" i="2"/>
  <c r="N157" i="2"/>
  <c r="M157" i="2"/>
  <c r="L157" i="2"/>
  <c r="K157" i="2"/>
  <c r="F157" i="2"/>
  <c r="E157" i="2"/>
  <c r="AE156" i="2"/>
  <c r="AC156" i="2"/>
  <c r="U156" i="2"/>
  <c r="U157" i="2" s="1"/>
  <c r="S156" i="2"/>
  <c r="S157" i="2" s="1"/>
  <c r="AD155" i="2"/>
  <c r="AB155" i="2"/>
  <c r="AA155" i="2"/>
  <c r="Z155" i="2"/>
  <c r="Y155" i="2"/>
  <c r="X155" i="2"/>
  <c r="W155" i="2"/>
  <c r="V155" i="2"/>
  <c r="T155" i="2"/>
  <c r="R155" i="2"/>
  <c r="Q155" i="2"/>
  <c r="P155" i="2"/>
  <c r="O155" i="2"/>
  <c r="N155" i="2"/>
  <c r="M155" i="2"/>
  <c r="L155" i="2"/>
  <c r="K155" i="2"/>
  <c r="F155" i="2"/>
  <c r="E155" i="2"/>
  <c r="AC154" i="2"/>
  <c r="AE154" i="2" s="1"/>
  <c r="I154" i="2" s="1"/>
  <c r="J154" i="2" s="1"/>
  <c r="G154" i="2" s="1"/>
  <c r="S154" i="2"/>
  <c r="U154" i="2" s="1"/>
  <c r="H154" i="2" s="1"/>
  <c r="AC153" i="2"/>
  <c r="AE153" i="2" s="1"/>
  <c r="I153" i="2" s="1"/>
  <c r="J153" i="2" s="1"/>
  <c r="G153" i="2" s="1"/>
  <c r="S153" i="2"/>
  <c r="U153" i="2" s="1"/>
  <c r="H153" i="2" s="1"/>
  <c r="AC152" i="2"/>
  <c r="AE152" i="2" s="1"/>
  <c r="I152" i="2" s="1"/>
  <c r="J152" i="2" s="1"/>
  <c r="G152" i="2" s="1"/>
  <c r="S152" i="2"/>
  <c r="U152" i="2" s="1"/>
  <c r="H152" i="2" s="1"/>
  <c r="AC151" i="2"/>
  <c r="AE151" i="2" s="1"/>
  <c r="I151" i="2" s="1"/>
  <c r="S151" i="2"/>
  <c r="U151" i="2" s="1"/>
  <c r="H151" i="2" s="1"/>
  <c r="AE150" i="2"/>
  <c r="AC150" i="2"/>
  <c r="S150" i="2"/>
  <c r="U150" i="2" s="1"/>
  <c r="H150" i="2" s="1"/>
  <c r="I150" i="2"/>
  <c r="J150" i="2" s="1"/>
  <c r="G150" i="2" s="1"/>
  <c r="AC149" i="2"/>
  <c r="AE149" i="2" s="1"/>
  <c r="I149" i="2" s="1"/>
  <c r="S149" i="2"/>
  <c r="U149" i="2" s="1"/>
  <c r="H149" i="2" s="1"/>
  <c r="AE148" i="2"/>
  <c r="AC148" i="2"/>
  <c r="S148" i="2"/>
  <c r="U148" i="2" s="1"/>
  <c r="H148" i="2" s="1"/>
  <c r="I148" i="2"/>
  <c r="J148" i="2" s="1"/>
  <c r="G148" i="2" s="1"/>
  <c r="AC147" i="2"/>
  <c r="AE147" i="2" s="1"/>
  <c r="I147" i="2" s="1"/>
  <c r="S147" i="2"/>
  <c r="U147" i="2" s="1"/>
  <c r="H147" i="2" s="1"/>
  <c r="AE146" i="2"/>
  <c r="AC146" i="2"/>
  <c r="S146" i="2"/>
  <c r="U146" i="2" s="1"/>
  <c r="H146" i="2" s="1"/>
  <c r="I146" i="2"/>
  <c r="J146" i="2" s="1"/>
  <c r="G146" i="2" s="1"/>
  <c r="AC145" i="2"/>
  <c r="AE145" i="2" s="1"/>
  <c r="I145" i="2" s="1"/>
  <c r="S145" i="2"/>
  <c r="U145" i="2" s="1"/>
  <c r="H145" i="2" s="1"/>
  <c r="AE144" i="2"/>
  <c r="AC144" i="2"/>
  <c r="S144" i="2"/>
  <c r="U144" i="2" s="1"/>
  <c r="H144" i="2" s="1"/>
  <c r="I144" i="2"/>
  <c r="J144" i="2" s="1"/>
  <c r="G144" i="2" s="1"/>
  <c r="AC143" i="2"/>
  <c r="AE143" i="2" s="1"/>
  <c r="I143" i="2" s="1"/>
  <c r="S143" i="2"/>
  <c r="U143" i="2" s="1"/>
  <c r="H143" i="2" s="1"/>
  <c r="AE142" i="2"/>
  <c r="AC142" i="2"/>
  <c r="S142" i="2"/>
  <c r="U142" i="2" s="1"/>
  <c r="H142" i="2" s="1"/>
  <c r="I142" i="2"/>
  <c r="J142" i="2" s="1"/>
  <c r="G142" i="2" s="1"/>
  <c r="AC141" i="2"/>
  <c r="AE141" i="2" s="1"/>
  <c r="I141" i="2" s="1"/>
  <c r="S141" i="2"/>
  <c r="U141" i="2" s="1"/>
  <c r="H141" i="2" s="1"/>
  <c r="AE140" i="2"/>
  <c r="AC140" i="2"/>
  <c r="S140" i="2"/>
  <c r="U140" i="2" s="1"/>
  <c r="H140" i="2" s="1"/>
  <c r="I140" i="2"/>
  <c r="J140" i="2" s="1"/>
  <c r="G140" i="2" s="1"/>
  <c r="AC139" i="2"/>
  <c r="AE139" i="2" s="1"/>
  <c r="I139" i="2" s="1"/>
  <c r="S139" i="2"/>
  <c r="U139" i="2" s="1"/>
  <c r="H139" i="2" s="1"/>
  <c r="AE138" i="2"/>
  <c r="AC138" i="2"/>
  <c r="S138" i="2"/>
  <c r="U138" i="2" s="1"/>
  <c r="H138" i="2" s="1"/>
  <c r="I138" i="2"/>
  <c r="J138" i="2" s="1"/>
  <c r="G138" i="2" s="1"/>
  <c r="AC137" i="2"/>
  <c r="AE137" i="2" s="1"/>
  <c r="I137" i="2" s="1"/>
  <c r="S137" i="2"/>
  <c r="U137" i="2" s="1"/>
  <c r="H137" i="2" s="1"/>
  <c r="AE136" i="2"/>
  <c r="AC136" i="2"/>
  <c r="S136" i="2"/>
  <c r="U136" i="2" s="1"/>
  <c r="H136" i="2" s="1"/>
  <c r="I136" i="2"/>
  <c r="J136" i="2" s="1"/>
  <c r="G136" i="2" s="1"/>
  <c r="AC135" i="2"/>
  <c r="AE135" i="2" s="1"/>
  <c r="I135" i="2" s="1"/>
  <c r="S135" i="2"/>
  <c r="U135" i="2" s="1"/>
  <c r="H135" i="2" s="1"/>
  <c r="J135" i="2" s="1"/>
  <c r="G135" i="2" s="1"/>
  <c r="AE134" i="2"/>
  <c r="AC134" i="2"/>
  <c r="S134" i="2"/>
  <c r="U134" i="2" s="1"/>
  <c r="H134" i="2" s="1"/>
  <c r="I134" i="2"/>
  <c r="J134" i="2" s="1"/>
  <c r="G134" i="2" s="1"/>
  <c r="AC133" i="2"/>
  <c r="AE133" i="2" s="1"/>
  <c r="I133" i="2" s="1"/>
  <c r="S133" i="2"/>
  <c r="U133" i="2" s="1"/>
  <c r="H133" i="2" s="1"/>
  <c r="H155" i="2" s="1"/>
  <c r="AE132" i="2"/>
  <c r="AE155" i="2" s="1"/>
  <c r="AC132" i="2"/>
  <c r="AC155" i="2" s="1"/>
  <c r="S132" i="2"/>
  <c r="U132" i="2" s="1"/>
  <c r="H132" i="2" s="1"/>
  <c r="I132" i="2"/>
  <c r="AD131" i="2"/>
  <c r="AB131" i="2"/>
  <c r="AA131" i="2"/>
  <c r="Z131" i="2"/>
  <c r="Y131" i="2"/>
  <c r="X131" i="2"/>
  <c r="W131" i="2"/>
  <c r="V131" i="2"/>
  <c r="T131" i="2"/>
  <c r="S131" i="2"/>
  <c r="R131" i="2"/>
  <c r="Q131" i="2"/>
  <c r="P131" i="2"/>
  <c r="O131" i="2"/>
  <c r="N131" i="2"/>
  <c r="M131" i="2"/>
  <c r="L131" i="2"/>
  <c r="K131" i="2"/>
  <c r="F131" i="2"/>
  <c r="E131" i="2"/>
  <c r="AC130" i="2"/>
  <c r="AE130" i="2" s="1"/>
  <c r="I130" i="2" s="1"/>
  <c r="U130" i="2"/>
  <c r="S130" i="2"/>
  <c r="H130" i="2"/>
  <c r="AE129" i="2"/>
  <c r="I129" i="2" s="1"/>
  <c r="J129" i="2" s="1"/>
  <c r="G129" i="2" s="1"/>
  <c r="AC129" i="2"/>
  <c r="U129" i="2"/>
  <c r="S129" i="2"/>
  <c r="H129" i="2"/>
  <c r="AE128" i="2"/>
  <c r="I128" i="2" s="1"/>
  <c r="J128" i="2" s="1"/>
  <c r="G128" i="2" s="1"/>
  <c r="AC128" i="2"/>
  <c r="U128" i="2"/>
  <c r="S128" i="2"/>
  <c r="H128" i="2"/>
  <c r="AC127" i="2"/>
  <c r="AE127" i="2" s="1"/>
  <c r="I127" i="2" s="1"/>
  <c r="U127" i="2"/>
  <c r="S127" i="2"/>
  <c r="H127" i="2"/>
  <c r="J127" i="2" s="1"/>
  <c r="G127" i="2" s="1"/>
  <c r="AC126" i="2"/>
  <c r="AE126" i="2" s="1"/>
  <c r="I126" i="2" s="1"/>
  <c r="U126" i="2"/>
  <c r="S126" i="2"/>
  <c r="H126" i="2"/>
  <c r="J126" i="2" s="1"/>
  <c r="G126" i="2" s="1"/>
  <c r="AE125" i="2"/>
  <c r="I125" i="2" s="1"/>
  <c r="J125" i="2" s="1"/>
  <c r="G125" i="2" s="1"/>
  <c r="AC125" i="2"/>
  <c r="U125" i="2"/>
  <c r="S125" i="2"/>
  <c r="H125" i="2"/>
  <c r="AE124" i="2"/>
  <c r="I124" i="2" s="1"/>
  <c r="AC124" i="2"/>
  <c r="U124" i="2"/>
  <c r="S124" i="2"/>
  <c r="H124" i="2"/>
  <c r="H131" i="2" s="1"/>
  <c r="AD123" i="2"/>
  <c r="AB123" i="2"/>
  <c r="AA123" i="2"/>
  <c r="Z123" i="2"/>
  <c r="Y123" i="2"/>
  <c r="X123" i="2"/>
  <c r="W123" i="2"/>
  <c r="V123" i="2"/>
  <c r="R123" i="2"/>
  <c r="Q123" i="2"/>
  <c r="P123" i="2"/>
  <c r="O123" i="2"/>
  <c r="N123" i="2"/>
  <c r="M123" i="2"/>
  <c r="L123" i="2"/>
  <c r="K123" i="2"/>
  <c r="F123" i="2"/>
  <c r="E123" i="2"/>
  <c r="AC122" i="2"/>
  <c r="AE122" i="2" s="1"/>
  <c r="I122" i="2" s="1"/>
  <c r="U122" i="2"/>
  <c r="S122" i="2"/>
  <c r="H122" i="2"/>
  <c r="AC121" i="2"/>
  <c r="AE121" i="2" s="1"/>
  <c r="S121" i="2"/>
  <c r="U121" i="2" s="1"/>
  <c r="H121" i="2" s="1"/>
  <c r="J121" i="2" s="1"/>
  <c r="G121" i="2" s="1"/>
  <c r="I121" i="2"/>
  <c r="AC120" i="2"/>
  <c r="AE120" i="2" s="1"/>
  <c r="I120" i="2" s="1"/>
  <c r="U120" i="2"/>
  <c r="S120" i="2"/>
  <c r="H120" i="2"/>
  <c r="AC119" i="2"/>
  <c r="AE119" i="2" s="1"/>
  <c r="S119" i="2"/>
  <c r="U119" i="2" s="1"/>
  <c r="H119" i="2" s="1"/>
  <c r="J119" i="2" s="1"/>
  <c r="G119" i="2" s="1"/>
  <c r="I119" i="2"/>
  <c r="AC118" i="2"/>
  <c r="AE118" i="2" s="1"/>
  <c r="U118" i="2"/>
  <c r="S118" i="2"/>
  <c r="I118" i="2"/>
  <c r="H118" i="2"/>
  <c r="J118" i="2" s="1"/>
  <c r="G118" i="2" s="1"/>
  <c r="AC117" i="2"/>
  <c r="AE117" i="2" s="1"/>
  <c r="I117" i="2" s="1"/>
  <c r="U117" i="2"/>
  <c r="S117" i="2"/>
  <c r="H117" i="2"/>
  <c r="AC116" i="2"/>
  <c r="AE116" i="2" s="1"/>
  <c r="I116" i="2" s="1"/>
  <c r="U116" i="2"/>
  <c r="S116" i="2"/>
  <c r="H116" i="2"/>
  <c r="AC115" i="2"/>
  <c r="AE115" i="2" s="1"/>
  <c r="I115" i="2" s="1"/>
  <c r="U115" i="2"/>
  <c r="S115" i="2"/>
  <c r="H115" i="2"/>
  <c r="AC114" i="2"/>
  <c r="AE114" i="2" s="1"/>
  <c r="I114" i="2" s="1"/>
  <c r="U114" i="2"/>
  <c r="S114" i="2"/>
  <c r="H114" i="2"/>
  <c r="AC113" i="2"/>
  <c r="AE113" i="2" s="1"/>
  <c r="I113" i="2" s="1"/>
  <c r="U113" i="2"/>
  <c r="S113" i="2"/>
  <c r="H113" i="2"/>
  <c r="AC112" i="2"/>
  <c r="AE112" i="2" s="1"/>
  <c r="I112" i="2" s="1"/>
  <c r="U112" i="2"/>
  <c r="S112" i="2"/>
  <c r="H112" i="2"/>
  <c r="AC111" i="2"/>
  <c r="AE111" i="2" s="1"/>
  <c r="I111" i="2" s="1"/>
  <c r="U111" i="2"/>
  <c r="S111" i="2"/>
  <c r="H111" i="2"/>
  <c r="AC110" i="2"/>
  <c r="AE110" i="2" s="1"/>
  <c r="I110" i="2" s="1"/>
  <c r="U110" i="2"/>
  <c r="S110" i="2"/>
  <c r="H110" i="2"/>
  <c r="AC109" i="2"/>
  <c r="AE109" i="2" s="1"/>
  <c r="I109" i="2" s="1"/>
  <c r="U109" i="2"/>
  <c r="H109" i="2" s="1"/>
  <c r="T109" i="2"/>
  <c r="T123" i="2" s="1"/>
  <c r="S109" i="2"/>
  <c r="AE108" i="2"/>
  <c r="I108" i="2" s="1"/>
  <c r="AC108" i="2"/>
  <c r="S108" i="2"/>
  <c r="U108" i="2" s="1"/>
  <c r="H108" i="2" s="1"/>
  <c r="AE107" i="2"/>
  <c r="I107" i="2" s="1"/>
  <c r="AC107" i="2"/>
  <c r="S107" i="2"/>
  <c r="U107" i="2" s="1"/>
  <c r="H107" i="2" s="1"/>
  <c r="AE106" i="2"/>
  <c r="I106" i="2" s="1"/>
  <c r="AC106" i="2"/>
  <c r="S106" i="2"/>
  <c r="U106" i="2" s="1"/>
  <c r="H106" i="2" s="1"/>
  <c r="J106" i="2" s="1"/>
  <c r="G106" i="2" s="1"/>
  <c r="AE105" i="2"/>
  <c r="I105" i="2" s="1"/>
  <c r="AC105" i="2"/>
  <c r="S105" i="2"/>
  <c r="U105" i="2" s="1"/>
  <c r="H105" i="2" s="1"/>
  <c r="J105" i="2" s="1"/>
  <c r="G105" i="2" s="1"/>
  <c r="AE104" i="2"/>
  <c r="AE123" i="2" s="1"/>
  <c r="AC104" i="2"/>
  <c r="AC123" i="2" s="1"/>
  <c r="S104" i="2"/>
  <c r="S123" i="2" s="1"/>
  <c r="AD103" i="2"/>
  <c r="AB103" i="2"/>
  <c r="AA103" i="2"/>
  <c r="Z103" i="2"/>
  <c r="Y103" i="2"/>
  <c r="X103" i="2"/>
  <c r="W103" i="2"/>
  <c r="V103" i="2"/>
  <c r="T103" i="2"/>
  <c r="S103" i="2"/>
  <c r="R103" i="2"/>
  <c r="Q103" i="2"/>
  <c r="P103" i="2"/>
  <c r="O103" i="2"/>
  <c r="N103" i="2"/>
  <c r="M103" i="2"/>
  <c r="L103" i="2"/>
  <c r="K103" i="2"/>
  <c r="F103" i="2"/>
  <c r="E103" i="2"/>
  <c r="AC102" i="2"/>
  <c r="AE102" i="2" s="1"/>
  <c r="U102" i="2"/>
  <c r="U103" i="2" s="1"/>
  <c r="S102" i="2"/>
  <c r="H102" i="2"/>
  <c r="H103" i="2" s="1"/>
  <c r="AD101" i="2"/>
  <c r="AC101" i="2"/>
  <c r="AB101" i="2"/>
  <c r="AA101" i="2"/>
  <c r="Z101" i="2"/>
  <c r="Y101" i="2"/>
  <c r="X101" i="2"/>
  <c r="W101" i="2"/>
  <c r="V101" i="2"/>
  <c r="T101" i="2"/>
  <c r="R101" i="2"/>
  <c r="Q101" i="2"/>
  <c r="P101" i="2"/>
  <c r="O101" i="2"/>
  <c r="N101" i="2"/>
  <c r="K101" i="2"/>
  <c r="F101" i="2"/>
  <c r="E101" i="2"/>
  <c r="AE100" i="2"/>
  <c r="I100" i="2" s="1"/>
  <c r="AC100" i="2"/>
  <c r="S100" i="2"/>
  <c r="U100" i="2" s="1"/>
  <c r="H100" i="2" s="1"/>
  <c r="J100" i="2" s="1"/>
  <c r="G100" i="2" s="1"/>
  <c r="AE99" i="2"/>
  <c r="I99" i="2" s="1"/>
  <c r="AC99" i="2"/>
  <c r="S99" i="2"/>
  <c r="U99" i="2" s="1"/>
  <c r="H99" i="2" s="1"/>
  <c r="AE98" i="2"/>
  <c r="I98" i="2" s="1"/>
  <c r="AC98" i="2"/>
  <c r="S98" i="2"/>
  <c r="U98" i="2" s="1"/>
  <c r="H98" i="2" s="1"/>
  <c r="AE97" i="2"/>
  <c r="I97" i="2" s="1"/>
  <c r="AC97" i="2"/>
  <c r="S97" i="2"/>
  <c r="U97" i="2" s="1"/>
  <c r="H97" i="2" s="1"/>
  <c r="J97" i="2" s="1"/>
  <c r="G97" i="2" s="1"/>
  <c r="AE96" i="2"/>
  <c r="I96" i="2" s="1"/>
  <c r="AC96" i="2"/>
  <c r="S96" i="2"/>
  <c r="U96" i="2" s="1"/>
  <c r="H96" i="2" s="1"/>
  <c r="J96" i="2" s="1"/>
  <c r="G96" i="2" s="1"/>
  <c r="AE95" i="2"/>
  <c r="I95" i="2" s="1"/>
  <c r="AC95" i="2"/>
  <c r="S95" i="2"/>
  <c r="U95" i="2" s="1"/>
  <c r="H95" i="2" s="1"/>
  <c r="AE94" i="2"/>
  <c r="I94" i="2" s="1"/>
  <c r="AC94" i="2"/>
  <c r="S94" i="2"/>
  <c r="U94" i="2" s="1"/>
  <c r="H94" i="2" s="1"/>
  <c r="AE93" i="2"/>
  <c r="I93" i="2" s="1"/>
  <c r="AC93" i="2"/>
  <c r="S93" i="2"/>
  <c r="U93" i="2" s="1"/>
  <c r="H93" i="2" s="1"/>
  <c r="J93" i="2" s="1"/>
  <c r="G93" i="2" s="1"/>
  <c r="AE92" i="2"/>
  <c r="I92" i="2" s="1"/>
  <c r="AC92" i="2"/>
  <c r="S92" i="2"/>
  <c r="U92" i="2" s="1"/>
  <c r="H92" i="2" s="1"/>
  <c r="J92" i="2" s="1"/>
  <c r="G92" i="2" s="1"/>
  <c r="AE91" i="2"/>
  <c r="I91" i="2" s="1"/>
  <c r="AC91" i="2"/>
  <c r="S91" i="2"/>
  <c r="U91" i="2" s="1"/>
  <c r="H91" i="2" s="1"/>
  <c r="AE90" i="2"/>
  <c r="I90" i="2" s="1"/>
  <c r="AC90" i="2"/>
  <c r="S90" i="2"/>
  <c r="U90" i="2" s="1"/>
  <c r="M90" i="2"/>
  <c r="M101" i="2" s="1"/>
  <c r="H90" i="2"/>
  <c r="J90" i="2" s="1"/>
  <c r="G90" i="2" s="1"/>
  <c r="AC89" i="2"/>
  <c r="AE89" i="2" s="1"/>
  <c r="I89" i="2" s="1"/>
  <c r="U89" i="2"/>
  <c r="S89" i="2"/>
  <c r="H89" i="2"/>
  <c r="AC88" i="2"/>
  <c r="AE88" i="2" s="1"/>
  <c r="I88" i="2" s="1"/>
  <c r="U88" i="2"/>
  <c r="S88" i="2"/>
  <c r="H88" i="2"/>
  <c r="AC87" i="2"/>
  <c r="AE87" i="2" s="1"/>
  <c r="I87" i="2" s="1"/>
  <c r="U87" i="2"/>
  <c r="S87" i="2"/>
  <c r="H87" i="2"/>
  <c r="AC86" i="2"/>
  <c r="AE86" i="2" s="1"/>
  <c r="I86" i="2" s="1"/>
  <c r="U86" i="2"/>
  <c r="S86" i="2"/>
  <c r="H86" i="2"/>
  <c r="AC85" i="2"/>
  <c r="AE85" i="2" s="1"/>
  <c r="I85" i="2" s="1"/>
  <c r="U85" i="2"/>
  <c r="S85" i="2"/>
  <c r="H85" i="2"/>
  <c r="AC84" i="2"/>
  <c r="AE84" i="2" s="1"/>
  <c r="I84" i="2" s="1"/>
  <c r="U84" i="2"/>
  <c r="S84" i="2"/>
  <c r="H84" i="2"/>
  <c r="AC83" i="2"/>
  <c r="AE83" i="2" s="1"/>
  <c r="I83" i="2" s="1"/>
  <c r="U83" i="2"/>
  <c r="S83" i="2"/>
  <c r="H83" i="2"/>
  <c r="AC82" i="2"/>
  <c r="AE82" i="2" s="1"/>
  <c r="I82" i="2" s="1"/>
  <c r="U82" i="2"/>
  <c r="S82" i="2"/>
  <c r="H82" i="2"/>
  <c r="AC81" i="2"/>
  <c r="AE81" i="2" s="1"/>
  <c r="I81" i="2" s="1"/>
  <c r="U81" i="2"/>
  <c r="S81" i="2"/>
  <c r="H81" i="2"/>
  <c r="AC80" i="2"/>
  <c r="AE80" i="2" s="1"/>
  <c r="I80" i="2" s="1"/>
  <c r="U80" i="2"/>
  <c r="S80" i="2"/>
  <c r="H80" i="2"/>
  <c r="AC79" i="2"/>
  <c r="AE79" i="2" s="1"/>
  <c r="I79" i="2" s="1"/>
  <c r="U79" i="2"/>
  <c r="S79" i="2"/>
  <c r="H79" i="2"/>
  <c r="AC78" i="2"/>
  <c r="AE78" i="2" s="1"/>
  <c r="AE101" i="2" s="1"/>
  <c r="U78" i="2"/>
  <c r="S78" i="2"/>
  <c r="M78" i="2"/>
  <c r="I78" i="2"/>
  <c r="I101" i="2" s="1"/>
  <c r="AD77" i="2"/>
  <c r="AB77" i="2"/>
  <c r="AA77" i="2"/>
  <c r="Z77" i="2"/>
  <c r="Y77" i="2"/>
  <c r="X77" i="2"/>
  <c r="W77" i="2"/>
  <c r="V77" i="2"/>
  <c r="T77" i="2"/>
  <c r="R77" i="2"/>
  <c r="Q77" i="2"/>
  <c r="P77" i="2"/>
  <c r="O77" i="2"/>
  <c r="N77" i="2"/>
  <c r="M77" i="2"/>
  <c r="L77" i="2"/>
  <c r="K77" i="2"/>
  <c r="F77" i="2"/>
  <c r="E77" i="2"/>
  <c r="AC76" i="2"/>
  <c r="AE76" i="2" s="1"/>
  <c r="I76" i="2" s="1"/>
  <c r="U76" i="2"/>
  <c r="H76" i="2" s="1"/>
  <c r="J76" i="2" s="1"/>
  <c r="G76" i="2" s="1"/>
  <c r="S76" i="2"/>
  <c r="AC75" i="2"/>
  <c r="AE75" i="2" s="1"/>
  <c r="I75" i="2" s="1"/>
  <c r="U75" i="2"/>
  <c r="S75" i="2"/>
  <c r="H75" i="2"/>
  <c r="AC74" i="2"/>
  <c r="AE74" i="2" s="1"/>
  <c r="I74" i="2" s="1"/>
  <c r="S74" i="2"/>
  <c r="U74" i="2" s="1"/>
  <c r="H74" i="2" s="1"/>
  <c r="J74" i="2" s="1"/>
  <c r="G74" i="2" s="1"/>
  <c r="AC73" i="2"/>
  <c r="AE73" i="2" s="1"/>
  <c r="I73" i="2" s="1"/>
  <c r="S73" i="2"/>
  <c r="U73" i="2" s="1"/>
  <c r="H73" i="2" s="1"/>
  <c r="J73" i="2" s="1"/>
  <c r="G73" i="2" s="1"/>
  <c r="AC72" i="2"/>
  <c r="AE72" i="2" s="1"/>
  <c r="I72" i="2" s="1"/>
  <c r="U72" i="2"/>
  <c r="H72" i="2" s="1"/>
  <c r="J72" i="2" s="1"/>
  <c r="G72" i="2" s="1"/>
  <c r="S72" i="2"/>
  <c r="AC71" i="2"/>
  <c r="AE71" i="2" s="1"/>
  <c r="I71" i="2" s="1"/>
  <c r="U71" i="2"/>
  <c r="S71" i="2"/>
  <c r="H71" i="2"/>
  <c r="AC70" i="2"/>
  <c r="AE70" i="2" s="1"/>
  <c r="I70" i="2" s="1"/>
  <c r="S70" i="2"/>
  <c r="U70" i="2" s="1"/>
  <c r="H70" i="2" s="1"/>
  <c r="J70" i="2" s="1"/>
  <c r="G70" i="2" s="1"/>
  <c r="AC69" i="2"/>
  <c r="AE69" i="2" s="1"/>
  <c r="I69" i="2" s="1"/>
  <c r="S69" i="2"/>
  <c r="U69" i="2" s="1"/>
  <c r="H69" i="2" s="1"/>
  <c r="J69" i="2" s="1"/>
  <c r="G69" i="2" s="1"/>
  <c r="AC68" i="2"/>
  <c r="AE68" i="2" s="1"/>
  <c r="I68" i="2" s="1"/>
  <c r="U68" i="2"/>
  <c r="H68" i="2" s="1"/>
  <c r="J68" i="2" s="1"/>
  <c r="G68" i="2" s="1"/>
  <c r="S68" i="2"/>
  <c r="AC67" i="2"/>
  <c r="AE67" i="2" s="1"/>
  <c r="I67" i="2" s="1"/>
  <c r="U67" i="2"/>
  <c r="S67" i="2"/>
  <c r="H67" i="2"/>
  <c r="AC66" i="2"/>
  <c r="AE66" i="2" s="1"/>
  <c r="I66" i="2" s="1"/>
  <c r="S66" i="2"/>
  <c r="U66" i="2" s="1"/>
  <c r="H66" i="2" s="1"/>
  <c r="J66" i="2" s="1"/>
  <c r="G66" i="2" s="1"/>
  <c r="AC65" i="2"/>
  <c r="AE65" i="2" s="1"/>
  <c r="I65" i="2" s="1"/>
  <c r="S65" i="2"/>
  <c r="U65" i="2" s="1"/>
  <c r="H65" i="2" s="1"/>
  <c r="J65" i="2" s="1"/>
  <c r="G65" i="2" s="1"/>
  <c r="AC64" i="2"/>
  <c r="AE64" i="2" s="1"/>
  <c r="I64" i="2" s="1"/>
  <c r="U64" i="2"/>
  <c r="H64" i="2" s="1"/>
  <c r="J64" i="2" s="1"/>
  <c r="G64" i="2" s="1"/>
  <c r="S64" i="2"/>
  <c r="AC63" i="2"/>
  <c r="AE63" i="2" s="1"/>
  <c r="I63" i="2" s="1"/>
  <c r="U63" i="2"/>
  <c r="S63" i="2"/>
  <c r="H63" i="2"/>
  <c r="AC62" i="2"/>
  <c r="AE62" i="2" s="1"/>
  <c r="I62" i="2" s="1"/>
  <c r="S62" i="2"/>
  <c r="U62" i="2" s="1"/>
  <c r="H62" i="2" s="1"/>
  <c r="J62" i="2" s="1"/>
  <c r="G62" i="2" s="1"/>
  <c r="AC61" i="2"/>
  <c r="AE61" i="2" s="1"/>
  <c r="I61" i="2" s="1"/>
  <c r="S61" i="2"/>
  <c r="U61" i="2" s="1"/>
  <c r="H61" i="2" s="1"/>
  <c r="J61" i="2" s="1"/>
  <c r="G61" i="2" s="1"/>
  <c r="AC60" i="2"/>
  <c r="AE60" i="2" s="1"/>
  <c r="I60" i="2" s="1"/>
  <c r="U60" i="2"/>
  <c r="H60" i="2" s="1"/>
  <c r="J60" i="2" s="1"/>
  <c r="G60" i="2" s="1"/>
  <c r="S60" i="2"/>
  <c r="AC59" i="2"/>
  <c r="AE59" i="2" s="1"/>
  <c r="I59" i="2" s="1"/>
  <c r="U59" i="2"/>
  <c r="S59" i="2"/>
  <c r="H59" i="2"/>
  <c r="AC58" i="2"/>
  <c r="AE58" i="2" s="1"/>
  <c r="I58" i="2" s="1"/>
  <c r="S58" i="2"/>
  <c r="U58" i="2" s="1"/>
  <c r="H58" i="2" s="1"/>
  <c r="J58" i="2" s="1"/>
  <c r="G58" i="2" s="1"/>
  <c r="AC57" i="2"/>
  <c r="AE57" i="2" s="1"/>
  <c r="I57" i="2" s="1"/>
  <c r="S57" i="2"/>
  <c r="U57" i="2" s="1"/>
  <c r="H57" i="2" s="1"/>
  <c r="J57" i="2" s="1"/>
  <c r="G57" i="2" s="1"/>
  <c r="AC56" i="2"/>
  <c r="AE56" i="2" s="1"/>
  <c r="I56" i="2" s="1"/>
  <c r="U56" i="2"/>
  <c r="H56" i="2" s="1"/>
  <c r="J56" i="2" s="1"/>
  <c r="G56" i="2" s="1"/>
  <c r="S56" i="2"/>
  <c r="AC55" i="2"/>
  <c r="AE55" i="2" s="1"/>
  <c r="I55" i="2" s="1"/>
  <c r="U55" i="2"/>
  <c r="S55" i="2"/>
  <c r="H55" i="2"/>
  <c r="AC54" i="2"/>
  <c r="AE54" i="2" s="1"/>
  <c r="I54" i="2" s="1"/>
  <c r="S54" i="2"/>
  <c r="U54" i="2" s="1"/>
  <c r="H54" i="2" s="1"/>
  <c r="J54" i="2" s="1"/>
  <c r="G54" i="2" s="1"/>
  <c r="AC53" i="2"/>
  <c r="AE53" i="2" s="1"/>
  <c r="I53" i="2" s="1"/>
  <c r="S53" i="2"/>
  <c r="U53" i="2" s="1"/>
  <c r="H53" i="2" s="1"/>
  <c r="J53" i="2" s="1"/>
  <c r="G53" i="2" s="1"/>
  <c r="AC52" i="2"/>
  <c r="AE52" i="2" s="1"/>
  <c r="I52" i="2" s="1"/>
  <c r="U52" i="2"/>
  <c r="H52" i="2" s="1"/>
  <c r="J52" i="2" s="1"/>
  <c r="G52" i="2" s="1"/>
  <c r="S52" i="2"/>
  <c r="AC51" i="2"/>
  <c r="AE51" i="2" s="1"/>
  <c r="I51" i="2" s="1"/>
  <c r="U51" i="2"/>
  <c r="S51" i="2"/>
  <c r="H51" i="2"/>
  <c r="AC50" i="2"/>
  <c r="AE50" i="2" s="1"/>
  <c r="I50" i="2" s="1"/>
  <c r="S50" i="2"/>
  <c r="U50" i="2" s="1"/>
  <c r="H50" i="2" s="1"/>
  <c r="J50" i="2" s="1"/>
  <c r="G50" i="2" s="1"/>
  <c r="AC49" i="2"/>
  <c r="AE49" i="2" s="1"/>
  <c r="I49" i="2" s="1"/>
  <c r="S49" i="2"/>
  <c r="U49" i="2" s="1"/>
  <c r="H49" i="2" s="1"/>
  <c r="J49" i="2" s="1"/>
  <c r="G49" i="2" s="1"/>
  <c r="AC48" i="2"/>
  <c r="AE48" i="2" s="1"/>
  <c r="I48" i="2" s="1"/>
  <c r="U48" i="2"/>
  <c r="H48" i="2" s="1"/>
  <c r="J48" i="2" s="1"/>
  <c r="G48" i="2" s="1"/>
  <c r="S48" i="2"/>
  <c r="AC47" i="2"/>
  <c r="AE47" i="2" s="1"/>
  <c r="I47" i="2" s="1"/>
  <c r="U47" i="2"/>
  <c r="S47" i="2"/>
  <c r="H47" i="2"/>
  <c r="AC46" i="2"/>
  <c r="AE46" i="2" s="1"/>
  <c r="I46" i="2" s="1"/>
  <c r="S46" i="2"/>
  <c r="U46" i="2" s="1"/>
  <c r="H46" i="2" s="1"/>
  <c r="J46" i="2" s="1"/>
  <c r="G46" i="2" s="1"/>
  <c r="AC45" i="2"/>
  <c r="AE45" i="2" s="1"/>
  <c r="I45" i="2" s="1"/>
  <c r="S45" i="2"/>
  <c r="U45" i="2" s="1"/>
  <c r="H45" i="2" s="1"/>
  <c r="J45" i="2" s="1"/>
  <c r="G45" i="2" s="1"/>
  <c r="AC44" i="2"/>
  <c r="AE44" i="2" s="1"/>
  <c r="I44" i="2" s="1"/>
  <c r="U44" i="2"/>
  <c r="H44" i="2" s="1"/>
  <c r="J44" i="2" s="1"/>
  <c r="G44" i="2" s="1"/>
  <c r="S44" i="2"/>
  <c r="AC43" i="2"/>
  <c r="AE43" i="2" s="1"/>
  <c r="I43" i="2" s="1"/>
  <c r="U43" i="2"/>
  <c r="S43" i="2"/>
  <c r="H43" i="2"/>
  <c r="AC42" i="2"/>
  <c r="AE42" i="2" s="1"/>
  <c r="I42" i="2" s="1"/>
  <c r="S42" i="2"/>
  <c r="U42" i="2" s="1"/>
  <c r="H42" i="2" s="1"/>
  <c r="J42" i="2" s="1"/>
  <c r="G42" i="2" s="1"/>
  <c r="AC41" i="2"/>
  <c r="AE41" i="2" s="1"/>
  <c r="I41" i="2" s="1"/>
  <c r="S41" i="2"/>
  <c r="U41" i="2" s="1"/>
  <c r="H41" i="2" s="1"/>
  <c r="J41" i="2" s="1"/>
  <c r="G41" i="2" s="1"/>
  <c r="AC40" i="2"/>
  <c r="U40" i="2"/>
  <c r="H40" i="2" s="1"/>
  <c r="S40" i="2"/>
  <c r="AD39" i="2"/>
  <c r="AC39" i="2"/>
  <c r="AB39" i="2"/>
  <c r="AA39" i="2"/>
  <c r="Z39" i="2"/>
  <c r="Y39" i="2"/>
  <c r="X39" i="2"/>
  <c r="W39" i="2"/>
  <c r="V39" i="2"/>
  <c r="T39" i="2"/>
  <c r="R39" i="2"/>
  <c r="Q39" i="2"/>
  <c r="P39" i="2"/>
  <c r="O39" i="2"/>
  <c r="N39" i="2"/>
  <c r="M39" i="2"/>
  <c r="L39" i="2"/>
  <c r="K39" i="2"/>
  <c r="F39" i="2"/>
  <c r="E39" i="2"/>
  <c r="AE38" i="2"/>
  <c r="I38" i="2" s="1"/>
  <c r="AC38" i="2"/>
  <c r="S38" i="2"/>
  <c r="U38" i="2" s="1"/>
  <c r="H38" i="2" s="1"/>
  <c r="J38" i="2" s="1"/>
  <c r="G38" i="2" s="1"/>
  <c r="AE37" i="2"/>
  <c r="I37" i="2" s="1"/>
  <c r="AC37" i="2"/>
  <c r="S37" i="2"/>
  <c r="U37" i="2" s="1"/>
  <c r="H37" i="2" s="1"/>
  <c r="J37" i="2" s="1"/>
  <c r="G37" i="2" s="1"/>
  <c r="AE36" i="2"/>
  <c r="I36" i="2" s="1"/>
  <c r="AC36" i="2"/>
  <c r="U36" i="2"/>
  <c r="S36" i="2"/>
  <c r="H36" i="2"/>
  <c r="J36" i="2" s="1"/>
  <c r="G36" i="2" s="1"/>
  <c r="AE35" i="2"/>
  <c r="I35" i="2" s="1"/>
  <c r="AC35" i="2"/>
  <c r="U35" i="2"/>
  <c r="H35" i="2" s="1"/>
  <c r="J35" i="2" s="1"/>
  <c r="G35" i="2" s="1"/>
  <c r="S35" i="2"/>
  <c r="AE34" i="2"/>
  <c r="I34" i="2" s="1"/>
  <c r="AC34" i="2"/>
  <c r="S34" i="2"/>
  <c r="U34" i="2" s="1"/>
  <c r="H34" i="2" s="1"/>
  <c r="J34" i="2" s="1"/>
  <c r="G34" i="2" s="1"/>
  <c r="AE33" i="2"/>
  <c r="I33" i="2" s="1"/>
  <c r="AC33" i="2"/>
  <c r="S33" i="2"/>
  <c r="U33" i="2" s="1"/>
  <c r="H33" i="2" s="1"/>
  <c r="J33" i="2" s="1"/>
  <c r="G33" i="2" s="1"/>
  <c r="AE32" i="2"/>
  <c r="I32" i="2" s="1"/>
  <c r="AC32" i="2"/>
  <c r="U32" i="2"/>
  <c r="S32" i="2"/>
  <c r="H32" i="2"/>
  <c r="J32" i="2" s="1"/>
  <c r="G32" i="2" s="1"/>
  <c r="AE31" i="2"/>
  <c r="I31" i="2" s="1"/>
  <c r="AC31" i="2"/>
  <c r="U31" i="2"/>
  <c r="H31" i="2" s="1"/>
  <c r="J31" i="2" s="1"/>
  <c r="G31" i="2" s="1"/>
  <c r="S31" i="2"/>
  <c r="AE30" i="2"/>
  <c r="I30" i="2" s="1"/>
  <c r="AC30" i="2"/>
  <c r="S30" i="2"/>
  <c r="U30" i="2" s="1"/>
  <c r="H30" i="2" s="1"/>
  <c r="J30" i="2" s="1"/>
  <c r="G30" i="2" s="1"/>
  <c r="AE29" i="2"/>
  <c r="I29" i="2" s="1"/>
  <c r="AC29" i="2"/>
  <c r="S29" i="2"/>
  <c r="U29" i="2" s="1"/>
  <c r="H29" i="2" s="1"/>
  <c r="J29" i="2" s="1"/>
  <c r="G29" i="2" s="1"/>
  <c r="AE28" i="2"/>
  <c r="I28" i="2" s="1"/>
  <c r="AC28" i="2"/>
  <c r="U28" i="2"/>
  <c r="S28" i="2"/>
  <c r="H28" i="2"/>
  <c r="J28" i="2" s="1"/>
  <c r="G28" i="2" s="1"/>
  <c r="AE27" i="2"/>
  <c r="I27" i="2" s="1"/>
  <c r="AC27" i="2"/>
  <c r="U27" i="2"/>
  <c r="H27" i="2" s="1"/>
  <c r="J27" i="2" s="1"/>
  <c r="G27" i="2" s="1"/>
  <c r="S27" i="2"/>
  <c r="AE26" i="2"/>
  <c r="AC26" i="2"/>
  <c r="S26" i="2"/>
  <c r="S39" i="2" s="1"/>
  <c r="AD25" i="2"/>
  <c r="AB25" i="2"/>
  <c r="AA25" i="2"/>
  <c r="Z25" i="2"/>
  <c r="Y25" i="2"/>
  <c r="X25" i="2"/>
  <c r="W25" i="2"/>
  <c r="V25" i="2"/>
  <c r="T25" i="2"/>
  <c r="R25" i="2"/>
  <c r="Q25" i="2"/>
  <c r="P25" i="2"/>
  <c r="O25" i="2"/>
  <c r="N25" i="2"/>
  <c r="M25" i="2"/>
  <c r="L25" i="2"/>
  <c r="K25" i="2"/>
  <c r="F25" i="2"/>
  <c r="E25" i="2"/>
  <c r="AC24" i="2"/>
  <c r="AE24" i="2" s="1"/>
  <c r="I24" i="2" s="1"/>
  <c r="S24" i="2"/>
  <c r="U24" i="2" s="1"/>
  <c r="H24" i="2" s="1"/>
  <c r="AE23" i="2"/>
  <c r="AC23" i="2"/>
  <c r="S23" i="2"/>
  <c r="U23" i="2" s="1"/>
  <c r="H23" i="2" s="1"/>
  <c r="I23" i="2"/>
  <c r="J23" i="2" s="1"/>
  <c r="G23" i="2" s="1"/>
  <c r="AC22" i="2"/>
  <c r="AE22" i="2" s="1"/>
  <c r="I22" i="2" s="1"/>
  <c r="S22" i="2"/>
  <c r="U22" i="2" s="1"/>
  <c r="H22" i="2" s="1"/>
  <c r="J22" i="2" s="1"/>
  <c r="G22" i="2" s="1"/>
  <c r="AE21" i="2"/>
  <c r="AC21" i="2"/>
  <c r="S21" i="2"/>
  <c r="U21" i="2" s="1"/>
  <c r="H21" i="2" s="1"/>
  <c r="I21" i="2"/>
  <c r="J21" i="2" s="1"/>
  <c r="G21" i="2" s="1"/>
  <c r="AC20" i="2"/>
  <c r="AE20" i="2" s="1"/>
  <c r="S20" i="2"/>
  <c r="U20" i="2" s="1"/>
  <c r="H20" i="2" s="1"/>
  <c r="AE19" i="2"/>
  <c r="I19" i="2" s="1"/>
  <c r="AC19" i="2"/>
  <c r="S19" i="2"/>
  <c r="U19" i="2" s="1"/>
  <c r="H19" i="2" s="1"/>
  <c r="AE18" i="2"/>
  <c r="I18" i="2" s="1"/>
  <c r="AC18" i="2"/>
  <c r="S18" i="2"/>
  <c r="U18" i="2" s="1"/>
  <c r="H18" i="2" s="1"/>
  <c r="J18" i="2" s="1"/>
  <c r="G18" i="2" s="1"/>
  <c r="AE17" i="2"/>
  <c r="I17" i="2" s="1"/>
  <c r="AC17" i="2"/>
  <c r="S17" i="2"/>
  <c r="U17" i="2" s="1"/>
  <c r="H17" i="2" s="1"/>
  <c r="J17" i="2" s="1"/>
  <c r="G17" i="2" s="1"/>
  <c r="AE16" i="2"/>
  <c r="I16" i="2" s="1"/>
  <c r="AC16" i="2"/>
  <c r="S16" i="2"/>
  <c r="U16" i="2" s="1"/>
  <c r="H16" i="2" s="1"/>
  <c r="AE15" i="2"/>
  <c r="I15" i="2" s="1"/>
  <c r="AC15" i="2"/>
  <c r="S15" i="2"/>
  <c r="U15" i="2" s="1"/>
  <c r="H15" i="2" s="1"/>
  <c r="AE14" i="2"/>
  <c r="I14" i="2" s="1"/>
  <c r="AC14" i="2"/>
  <c r="S14" i="2"/>
  <c r="U14" i="2" s="1"/>
  <c r="H14" i="2" s="1"/>
  <c r="J14" i="2" s="1"/>
  <c r="G14" i="2" s="1"/>
  <c r="AE13" i="2"/>
  <c r="I13" i="2" s="1"/>
  <c r="AC13" i="2"/>
  <c r="S13" i="2"/>
  <c r="U13" i="2" s="1"/>
  <c r="H13" i="2" s="1"/>
  <c r="J13" i="2" s="1"/>
  <c r="G13" i="2" s="1"/>
  <c r="AE12" i="2"/>
  <c r="I12" i="2" s="1"/>
  <c r="AC12" i="2"/>
  <c r="S12" i="2"/>
  <c r="U12" i="2" s="1"/>
  <c r="H12" i="2" s="1"/>
  <c r="AE11" i="2"/>
  <c r="I11" i="2" s="1"/>
  <c r="AC11" i="2"/>
  <c r="S11" i="2"/>
  <c r="U11" i="2" s="1"/>
  <c r="H11" i="2" s="1"/>
  <c r="AE10" i="2"/>
  <c r="I10" i="2" s="1"/>
  <c r="AC10" i="2"/>
  <c r="S10" i="2"/>
  <c r="U10" i="2" s="1"/>
  <c r="H10" i="2" s="1"/>
  <c r="J10" i="2" s="1"/>
  <c r="G10" i="2" s="1"/>
  <c r="AE9" i="2"/>
  <c r="I9" i="2" s="1"/>
  <c r="AC9" i="2"/>
  <c r="S9" i="2"/>
  <c r="U9" i="2" s="1"/>
  <c r="H9" i="2" s="1"/>
  <c r="J9" i="2" s="1"/>
  <c r="G9" i="2" s="1"/>
  <c r="AE8" i="2"/>
  <c r="I8" i="2" s="1"/>
  <c r="AC8" i="2"/>
  <c r="AC25" i="2" s="1"/>
  <c r="S8" i="2"/>
  <c r="U8" i="2" s="1"/>
  <c r="AD7" i="2"/>
  <c r="AD284" i="2" s="1"/>
  <c r="AD286" i="2" s="1"/>
  <c r="AC7" i="2"/>
  <c r="AB7" i="2"/>
  <c r="AB284" i="2" s="1"/>
  <c r="AB286" i="2" s="1"/>
  <c r="AA7" i="2"/>
  <c r="Z7" i="2"/>
  <c r="Y7" i="2"/>
  <c r="Y284" i="2" s="1"/>
  <c r="Y286" i="2" s="1"/>
  <c r="X7" i="2"/>
  <c r="X284" i="2" s="1"/>
  <c r="X286" i="2" s="1"/>
  <c r="W7" i="2"/>
  <c r="V7" i="2"/>
  <c r="T7" i="2"/>
  <c r="T284" i="2" s="1"/>
  <c r="T286" i="2" s="1"/>
  <c r="R7" i="2"/>
  <c r="Q7" i="2"/>
  <c r="Q284" i="2" s="1"/>
  <c r="Q286" i="2" s="1"/>
  <c r="Q289" i="2" s="1"/>
  <c r="P7" i="2"/>
  <c r="P284" i="2" s="1"/>
  <c r="P286" i="2" s="1"/>
  <c r="P289" i="2" s="1"/>
  <c r="O7" i="2"/>
  <c r="N7" i="2"/>
  <c r="L7" i="2"/>
  <c r="K7" i="2"/>
  <c r="F7" i="2"/>
  <c r="E7" i="2"/>
  <c r="E284" i="2" s="1"/>
  <c r="E286" i="2" s="1"/>
  <c r="AE6" i="2"/>
  <c r="I6" i="2" s="1"/>
  <c r="AC6" i="2"/>
  <c r="S6" i="2"/>
  <c r="U6" i="2" s="1"/>
  <c r="H6" i="2" s="1"/>
  <c r="J6" i="2" s="1"/>
  <c r="G6" i="2" s="1"/>
  <c r="AE5" i="2"/>
  <c r="AC5" i="2"/>
  <c r="M5" i="2"/>
  <c r="L5" i="2"/>
  <c r="J11" i="2" l="1"/>
  <c r="G11" i="2" s="1"/>
  <c r="J15" i="2"/>
  <c r="G15" i="2" s="1"/>
  <c r="J19" i="2"/>
  <c r="G19" i="2" s="1"/>
  <c r="I20" i="2"/>
  <c r="I25" i="2" s="1"/>
  <c r="AE25" i="2"/>
  <c r="H77" i="2"/>
  <c r="U25" i="2"/>
  <c r="H8" i="2"/>
  <c r="J12" i="2"/>
  <c r="G12" i="2" s="1"/>
  <c r="J16" i="2"/>
  <c r="G16" i="2" s="1"/>
  <c r="J20" i="2"/>
  <c r="G20" i="2" s="1"/>
  <c r="J24" i="2"/>
  <c r="G24" i="2" s="1"/>
  <c r="I5" i="2"/>
  <c r="AC77" i="2"/>
  <c r="AE40" i="2"/>
  <c r="L284" i="2"/>
  <c r="L286" i="2" s="1"/>
  <c r="L289" i="2" s="1"/>
  <c r="K284" i="2"/>
  <c r="K286" i="2" s="1"/>
  <c r="O284" i="2"/>
  <c r="O286" i="2" s="1"/>
  <c r="O289" i="2" s="1"/>
  <c r="W284" i="2"/>
  <c r="W286" i="2" s="1"/>
  <c r="AA284" i="2"/>
  <c r="AA286" i="2" s="1"/>
  <c r="AE7" i="2"/>
  <c r="AE39" i="2"/>
  <c r="I26" i="2"/>
  <c r="I39" i="2" s="1"/>
  <c r="S77" i="2"/>
  <c r="U77" i="2"/>
  <c r="U101" i="2"/>
  <c r="H78" i="2"/>
  <c r="J94" i="2"/>
  <c r="G94" i="2" s="1"/>
  <c r="J98" i="2"/>
  <c r="G98" i="2" s="1"/>
  <c r="J107" i="2"/>
  <c r="G107" i="2" s="1"/>
  <c r="J109" i="2"/>
  <c r="G109" i="2" s="1"/>
  <c r="J160" i="2"/>
  <c r="G160" i="2" s="1"/>
  <c r="J162" i="2"/>
  <c r="G162" i="2" s="1"/>
  <c r="J172" i="2"/>
  <c r="G172" i="2" s="1"/>
  <c r="S25" i="2"/>
  <c r="J139" i="2"/>
  <c r="G139" i="2" s="1"/>
  <c r="J143" i="2"/>
  <c r="G143" i="2" s="1"/>
  <c r="J147" i="2"/>
  <c r="G147" i="2" s="1"/>
  <c r="J151" i="2"/>
  <c r="G151" i="2" s="1"/>
  <c r="M284" i="2"/>
  <c r="M286" i="2" s="1"/>
  <c r="M7" i="2"/>
  <c r="U26" i="2"/>
  <c r="J43" i="2"/>
  <c r="G43" i="2" s="1"/>
  <c r="J51" i="2"/>
  <c r="G51" i="2" s="1"/>
  <c r="J63" i="2"/>
  <c r="G63" i="2" s="1"/>
  <c r="J67" i="2"/>
  <c r="G67" i="2" s="1"/>
  <c r="J71" i="2"/>
  <c r="G71" i="2" s="1"/>
  <c r="J75" i="2"/>
  <c r="G75" i="2" s="1"/>
  <c r="J79" i="2"/>
  <c r="G79" i="2" s="1"/>
  <c r="J80" i="2"/>
  <c r="G80" i="2" s="1"/>
  <c r="J81" i="2"/>
  <c r="G81" i="2" s="1"/>
  <c r="J82" i="2"/>
  <c r="G82" i="2" s="1"/>
  <c r="J83" i="2"/>
  <c r="G83" i="2" s="1"/>
  <c r="J84" i="2"/>
  <c r="G84" i="2" s="1"/>
  <c r="J85" i="2"/>
  <c r="G85" i="2" s="1"/>
  <c r="J86" i="2"/>
  <c r="G86" i="2" s="1"/>
  <c r="J87" i="2"/>
  <c r="G87" i="2" s="1"/>
  <c r="J88" i="2"/>
  <c r="G88" i="2" s="1"/>
  <c r="J89" i="2"/>
  <c r="G89" i="2" s="1"/>
  <c r="AE103" i="2"/>
  <c r="I102" i="2"/>
  <c r="I103" i="2" s="1"/>
  <c r="J110" i="2"/>
  <c r="G110" i="2" s="1"/>
  <c r="J111" i="2"/>
  <c r="G111" i="2" s="1"/>
  <c r="J112" i="2"/>
  <c r="G112" i="2" s="1"/>
  <c r="J113" i="2"/>
  <c r="G113" i="2" s="1"/>
  <c r="J114" i="2"/>
  <c r="G114" i="2" s="1"/>
  <c r="J115" i="2"/>
  <c r="G115" i="2" s="1"/>
  <c r="J116" i="2"/>
  <c r="G116" i="2" s="1"/>
  <c r="J117" i="2"/>
  <c r="G117" i="2" s="1"/>
  <c r="J170" i="2"/>
  <c r="G170" i="2" s="1"/>
  <c r="S5" i="2"/>
  <c r="J47" i="2"/>
  <c r="G47" i="2" s="1"/>
  <c r="J55" i="2"/>
  <c r="G55" i="2" s="1"/>
  <c r="J59" i="2"/>
  <c r="G59" i="2" s="1"/>
  <c r="F284" i="2"/>
  <c r="F286" i="2" s="1"/>
  <c r="N284" i="2"/>
  <c r="N286" i="2" s="1"/>
  <c r="N289" i="2" s="1"/>
  <c r="R284" i="2"/>
  <c r="R286" i="2" s="1"/>
  <c r="R289" i="2" s="1"/>
  <c r="V284" i="2"/>
  <c r="V286" i="2" s="1"/>
  <c r="Z284" i="2"/>
  <c r="Z286" i="2" s="1"/>
  <c r="S101" i="2"/>
  <c r="J91" i="2"/>
  <c r="G91" i="2" s="1"/>
  <c r="J95" i="2"/>
  <c r="G95" i="2" s="1"/>
  <c r="J99" i="2"/>
  <c r="G99" i="2" s="1"/>
  <c r="J108" i="2"/>
  <c r="G108" i="2" s="1"/>
  <c r="I131" i="2"/>
  <c r="J124" i="2"/>
  <c r="J130" i="2"/>
  <c r="G130" i="2" s="1"/>
  <c r="I155" i="2"/>
  <c r="J137" i="2"/>
  <c r="G137" i="2" s="1"/>
  <c r="J141" i="2"/>
  <c r="G141" i="2" s="1"/>
  <c r="J145" i="2"/>
  <c r="G145" i="2" s="1"/>
  <c r="J149" i="2"/>
  <c r="G149" i="2" s="1"/>
  <c r="AC103" i="2"/>
  <c r="AC284" i="2" s="1"/>
  <c r="AC286" i="2" s="1"/>
  <c r="U104" i="2"/>
  <c r="U131" i="2"/>
  <c r="AE131" i="2"/>
  <c r="S155" i="2"/>
  <c r="U158" i="2"/>
  <c r="H173" i="2"/>
  <c r="U173" i="2"/>
  <c r="AE221" i="2"/>
  <c r="J201" i="2"/>
  <c r="G201" i="2" s="1"/>
  <c r="J209" i="2"/>
  <c r="G209" i="2" s="1"/>
  <c r="J217" i="2"/>
  <c r="G217" i="2" s="1"/>
  <c r="J239" i="2"/>
  <c r="G239" i="2" s="1"/>
  <c r="J246" i="2"/>
  <c r="G246" i="2" s="1"/>
  <c r="I104" i="2"/>
  <c r="I123" i="2" s="1"/>
  <c r="AC131" i="2"/>
  <c r="J133" i="2"/>
  <c r="G133" i="2" s="1"/>
  <c r="AC163" i="2"/>
  <c r="I173" i="2"/>
  <c r="J179" i="2"/>
  <c r="G179" i="2" s="1"/>
  <c r="J120" i="2"/>
  <c r="G120" i="2" s="1"/>
  <c r="J122" i="2"/>
  <c r="G122" i="2" s="1"/>
  <c r="U155" i="2"/>
  <c r="H156" i="2"/>
  <c r="I158" i="2"/>
  <c r="I163" i="2" s="1"/>
  <c r="J164" i="2"/>
  <c r="J176" i="2"/>
  <c r="G176" i="2" s="1"/>
  <c r="J102" i="2"/>
  <c r="J132" i="2"/>
  <c r="AE157" i="2"/>
  <c r="I156" i="2"/>
  <c r="I157" i="2" s="1"/>
  <c r="AE174" i="2"/>
  <c r="J187" i="2"/>
  <c r="G187" i="2" s="1"/>
  <c r="J188" i="2"/>
  <c r="G188" i="2" s="1"/>
  <c r="J189" i="2"/>
  <c r="G189" i="2" s="1"/>
  <c r="J190" i="2"/>
  <c r="G190" i="2" s="1"/>
  <c r="J191" i="2"/>
  <c r="G191" i="2" s="1"/>
  <c r="J192" i="2"/>
  <c r="G192" i="2" s="1"/>
  <c r="J193" i="2"/>
  <c r="G193" i="2" s="1"/>
  <c r="J194" i="2"/>
  <c r="G194" i="2" s="1"/>
  <c r="J195" i="2"/>
  <c r="G195" i="2" s="1"/>
  <c r="U174" i="2"/>
  <c r="U197" i="2"/>
  <c r="AE233" i="2"/>
  <c r="I224" i="2"/>
  <c r="I233" i="2" s="1"/>
  <c r="S243" i="2"/>
  <c r="V243" i="2"/>
  <c r="I221" i="2"/>
  <c r="S223" i="2"/>
  <c r="S233" i="2"/>
  <c r="U243" i="2"/>
  <c r="J249" i="2"/>
  <c r="G249" i="2" s="1"/>
  <c r="J253" i="2"/>
  <c r="G253" i="2" s="1"/>
  <c r="J257" i="2"/>
  <c r="G257" i="2" s="1"/>
  <c r="H243" i="2"/>
  <c r="AE280" i="2"/>
  <c r="I244" i="2"/>
  <c r="AE222" i="2"/>
  <c r="U223" i="2"/>
  <c r="H224" i="2"/>
  <c r="J252" i="2"/>
  <c r="G252" i="2" s="1"/>
  <c r="J256" i="2"/>
  <c r="G256" i="2" s="1"/>
  <c r="AE234" i="2"/>
  <c r="AC280" i="2"/>
  <c r="K289" i="2"/>
  <c r="J261" i="2"/>
  <c r="G261" i="2" s="1"/>
  <c r="J265" i="2"/>
  <c r="G265" i="2" s="1"/>
  <c r="U283" i="2"/>
  <c r="H281" i="2"/>
  <c r="M289" i="2"/>
  <c r="H280" i="2"/>
  <c r="U280" i="2"/>
  <c r="AE281" i="2"/>
  <c r="AE284" i="2" l="1"/>
  <c r="AE286" i="2" s="1"/>
  <c r="G164" i="2"/>
  <c r="G173" i="2" s="1"/>
  <c r="J173" i="2"/>
  <c r="AE283" i="2"/>
  <c r="I281" i="2"/>
  <c r="I283" i="2" s="1"/>
  <c r="I222" i="2"/>
  <c r="AE223" i="2"/>
  <c r="AE196" i="2"/>
  <c r="I174" i="2"/>
  <c r="I196" i="2" s="1"/>
  <c r="J103" i="2"/>
  <c r="G102" i="2"/>
  <c r="G103" i="2" s="1"/>
  <c r="J156" i="2"/>
  <c r="H157" i="2"/>
  <c r="I7" i="2"/>
  <c r="I280" i="2"/>
  <c r="J244" i="2"/>
  <c r="J78" i="2"/>
  <c r="H101" i="2"/>
  <c r="H283" i="2"/>
  <c r="J281" i="2"/>
  <c r="U221" i="2"/>
  <c r="H197" i="2"/>
  <c r="U5" i="2"/>
  <c r="S7" i="2"/>
  <c r="S284" i="2" s="1"/>
  <c r="S286" i="2" s="1"/>
  <c r="U196" i="2"/>
  <c r="H174" i="2"/>
  <c r="U163" i="2"/>
  <c r="H158" i="2"/>
  <c r="U123" i="2"/>
  <c r="H104" i="2"/>
  <c r="G124" i="2"/>
  <c r="G131" i="2" s="1"/>
  <c r="J131" i="2"/>
  <c r="U39" i="2"/>
  <c r="H26" i="2"/>
  <c r="AE77" i="2"/>
  <c r="I40" i="2"/>
  <c r="H233" i="2"/>
  <c r="J224" i="2"/>
  <c r="H25" i="2"/>
  <c r="J8" i="2"/>
  <c r="I234" i="2"/>
  <c r="AE243" i="2"/>
  <c r="J155" i="2"/>
  <c r="G132" i="2"/>
  <c r="G155" i="2" s="1"/>
  <c r="I77" i="2" l="1"/>
  <c r="I284" i="2" s="1"/>
  <c r="I286" i="2" s="1"/>
  <c r="J40" i="2"/>
  <c r="H163" i="2"/>
  <c r="J158" i="2"/>
  <c r="J101" i="2"/>
  <c r="G78" i="2"/>
  <c r="G101" i="2" s="1"/>
  <c r="I223" i="2"/>
  <c r="J222" i="2"/>
  <c r="U7" i="2"/>
  <c r="U284" i="2" s="1"/>
  <c r="U286" i="2" s="1"/>
  <c r="H5" i="2"/>
  <c r="G281" i="2"/>
  <c r="G283" i="2" s="1"/>
  <c r="J283" i="2"/>
  <c r="J280" i="2"/>
  <c r="G244" i="2"/>
  <c r="G280" i="2" s="1"/>
  <c r="G224" i="2"/>
  <c r="G233" i="2" s="1"/>
  <c r="J233" i="2"/>
  <c r="H39" i="2"/>
  <c r="J26" i="2"/>
  <c r="H123" i="2"/>
  <c r="J104" i="2"/>
  <c r="H196" i="2"/>
  <c r="J174" i="2"/>
  <c r="G156" i="2"/>
  <c r="G157" i="2" s="1"/>
  <c r="J157" i="2"/>
  <c r="I243" i="2"/>
  <c r="J234" i="2"/>
  <c r="J197" i="2"/>
  <c r="H221" i="2"/>
  <c r="J25" i="2"/>
  <c r="G8" i="2"/>
  <c r="G25" i="2" s="1"/>
  <c r="J77" i="2" l="1"/>
  <c r="G40" i="2"/>
  <c r="G77" i="2" s="1"/>
  <c r="J123" i="2"/>
  <c r="G104" i="2"/>
  <c r="G123" i="2" s="1"/>
  <c r="J243" i="2"/>
  <c r="G234" i="2"/>
  <c r="G243" i="2" s="1"/>
  <c r="G174" i="2"/>
  <c r="G196" i="2" s="1"/>
  <c r="J196" i="2"/>
  <c r="G26" i="2"/>
  <c r="G39" i="2" s="1"/>
  <c r="J39" i="2"/>
  <c r="H284" i="2"/>
  <c r="H286" i="2" s="1"/>
  <c r="J5" i="2"/>
  <c r="H7" i="2"/>
  <c r="G197" i="2"/>
  <c r="G221" i="2" s="1"/>
  <c r="J221" i="2"/>
  <c r="J223" i="2"/>
  <c r="G222" i="2"/>
  <c r="G223" i="2" s="1"/>
  <c r="J163" i="2"/>
  <c r="G158" i="2"/>
  <c r="G163" i="2" s="1"/>
  <c r="J7" i="2" l="1"/>
  <c r="J284" i="2" s="1"/>
  <c r="J286" i="2" s="1"/>
  <c r="G5" i="2"/>
  <c r="G284" i="2" l="1"/>
  <c r="G286" i="2" s="1"/>
  <c r="G7" i="2"/>
</calcChain>
</file>

<file path=xl/comments1.xml><?xml version="1.0" encoding="utf-8"?>
<comments xmlns="http://schemas.openxmlformats.org/spreadsheetml/2006/main">
  <authors>
    <author>עדנה פאר</author>
  </authors>
  <commentList>
    <comment ref="L5" author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4"/>
            <color indexed="81"/>
            <rFont val="Tahoma"/>
            <family val="2"/>
          </rPr>
          <t>מלוות=1,216
תקורות= 10,000*5%= 500</t>
        </r>
        <r>
          <rPr>
            <sz val="14"/>
            <color indexed="81"/>
            <rFont val="Tahoma"/>
            <family val="2"/>
          </rPr>
          <t xml:space="preserve">
</t>
        </r>
      </text>
    </comment>
    <comment ref="M5" authorId="0">
      <text>
        <r>
          <rPr>
            <b/>
            <sz val="14"/>
            <color indexed="81"/>
            <rFont val="Tahoma"/>
            <family val="2"/>
          </rPr>
          <t xml:space="preserve">עדנה פאר:
מלוות= 4,223
תקורות= 20,000*5%= 1,000
</t>
        </r>
      </text>
    </comment>
    <comment ref="P5" author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4"/>
            <color indexed="81"/>
            <rFont val="Tahoma"/>
            <family val="2"/>
          </rPr>
          <t>5,000*5%= 250</t>
        </r>
      </text>
    </comment>
  </commentList>
</comments>
</file>

<file path=xl/sharedStrings.xml><?xml version="1.0" encoding="utf-8"?>
<sst xmlns="http://schemas.openxmlformats.org/spreadsheetml/2006/main" count="456" uniqueCount="410">
  <si>
    <t>מכירת רכוש</t>
  </si>
  <si>
    <t>תוכנית הפיתוח לשנים 2020 - 2019 - לאישור</t>
  </si>
  <si>
    <t>פרק</t>
  </si>
  <si>
    <t>מספר</t>
  </si>
  <si>
    <t>הפרוייקט</t>
  </si>
  <si>
    <t>מאושר</t>
  </si>
  <si>
    <t>מאושר
מ.פנים</t>
  </si>
  <si>
    <t>תקציב
נדרש
2019-2020</t>
  </si>
  <si>
    <t>תוספת תקציב נדרשת</t>
  </si>
  <si>
    <t>סה"כ 
לאישור
2019-2020</t>
  </si>
  <si>
    <t>מקורות מימון 2019</t>
  </si>
  <si>
    <t>מקורות מימון 2020</t>
  </si>
  <si>
    <t>הערות</t>
  </si>
  <si>
    <t>ע"י 
המועצה</t>
  </si>
  <si>
    <t>השבחה</t>
  </si>
  <si>
    <t>בעלים תיעול</t>
  </si>
  <si>
    <t>בעלים כביש</t>
  </si>
  <si>
    <t>קרן
כללית</t>
  </si>
  <si>
    <t>תקציב
רגיל</t>
  </si>
  <si>
    <t>שצ"פ</t>
  </si>
  <si>
    <t>הלוואות</t>
  </si>
  <si>
    <t>מקורות
עצמיים</t>
  </si>
  <si>
    <t>חיצוני</t>
  </si>
  <si>
    <t>סה"כ
2019</t>
  </si>
  <si>
    <t>חיצוני/
ממשלה</t>
  </si>
  <si>
    <t>סה"כ
2020</t>
  </si>
  <si>
    <t>העברה לרגיל- מילוות+ תקורות</t>
  </si>
  <si>
    <t>העברה לרגיל- הנדסה</t>
  </si>
  <si>
    <t>העברה לתקציב הרגיל סה"כ</t>
  </si>
  <si>
    <t>שיפוץ והנגשת מבני שירותים ציבוריים בעיר</t>
  </si>
  <si>
    <t>לשיפוץ כללי של 7 מבני שירותים.</t>
  </si>
  <si>
    <t>החלפת רכבים</t>
  </si>
  <si>
    <t>רכישת סלי אשפה</t>
  </si>
  <si>
    <t>החלפת והוספת כל כלי האצירה שבעיר</t>
  </si>
  <si>
    <t>שדרוג וריהוט משרד מבני מנהלי רובע</t>
  </si>
  <si>
    <t>מבנים ישנים יש צורך בשיפוץ כללי.</t>
  </si>
  <si>
    <t>מסתורי אשפה-מערך תברואה</t>
  </si>
  <si>
    <t>רכישת עוגנים עבור כלי אצירה כתומים</t>
  </si>
  <si>
    <t>מסתורי אשפה-מח' מיחזור</t>
  </si>
  <si>
    <t>סקר איכות הפרדה</t>
  </si>
  <si>
    <t>הקמת תחנות האכלה לחתולים</t>
  </si>
  <si>
    <t>ריהוט לחדר המתנה לחיסונים ובדיקות</t>
  </si>
  <si>
    <t>שיפוץ וריהוט מרפאה ווטרינרית</t>
  </si>
  <si>
    <t>רכישת טמוני קרקע</t>
  </si>
  <si>
    <t>תוכנית לחינוך והסברה להטמעת מיחזור בעיר</t>
  </si>
  <si>
    <t>קול קורא לחינוך סביבתי 2018</t>
  </si>
  <si>
    <t>השתתפות המשרד להגנת הסביבה.</t>
  </si>
  <si>
    <t>פרויקט חינוך בנושא סביבה 2017</t>
  </si>
  <si>
    <t>קול קורא לשמירת ניקיון</t>
  </si>
  <si>
    <t>סה"כ תברואה</t>
  </si>
  <si>
    <t>רכישת אמצעים ויכולות טכנולוגיות לשיטור עירוני</t>
  </si>
  <si>
    <t>שיפור והכנת מקלטים</t>
  </si>
  <si>
    <t>ע"פ תקציב הג"א יש לתקצב את פעילות המקלטים ב 1.3 מלש"ח (250 אלש"ח מתקבל דרך התקציב הרגיל).</t>
  </si>
  <si>
    <t>התקנת מצלמות אבטחה</t>
  </si>
  <si>
    <t>המשך רישות העיר עם התקדמות פרויקט הסיבים.</t>
  </si>
  <si>
    <t>חידוש/שדרוג מערכות כריזה במוסדות חינוך</t>
  </si>
  <si>
    <t>הוצאות פרסום לחירום</t>
  </si>
  <si>
    <t>הפקת חומרי דפוס לחירום (פנקסי כיס, פרסומים לבי"ס וכד').</t>
  </si>
  <si>
    <t>יחידת חילוץ</t>
  </si>
  <si>
    <t>הצטיידות שיטור עירוני כנגד פחת ל-3 שנים</t>
  </si>
  <si>
    <t>השתתפות תושבים מהיטל שמירה.</t>
  </si>
  <si>
    <t>התאמת מבנה לשיטור עירוני כנגד פחת ל-5 שנים</t>
  </si>
  <si>
    <t>הצטיידות שיטור עירוני כנגד פחת ל- 5 שנים</t>
  </si>
  <si>
    <t>הצטיידות שיטור עירוני כנגד פחת ל- 10 שנים</t>
  </si>
  <si>
    <t xml:space="preserve">מצלמות שיטור עירוני כנגד פחת 6.666 שנים </t>
  </si>
  <si>
    <t>הצטיידות לשיטור העירוני</t>
  </si>
  <si>
    <t>עבור טנדר 4*4 ו-2 קטנועים.</t>
  </si>
  <si>
    <t>שיפור ומיגון ביטחון</t>
  </si>
  <si>
    <t>השתתפות מ.החינוך.</t>
  </si>
  <si>
    <t>סה"כ בטחון</t>
  </si>
  <si>
    <t>נגישות לנכים</t>
  </si>
  <si>
    <t>החלפת לוחות מודעות</t>
  </si>
  <si>
    <t>פיתוח רח' סוקלוב וכיכר ויצמן-פעולות משלימות</t>
  </si>
  <si>
    <t>מדידות</t>
  </si>
  <si>
    <t>רישום רה-פרצלציות</t>
  </si>
  <si>
    <t>טיפול בפולשים וברי רשות שיושבים בשטחים עירוניים</t>
  </si>
  <si>
    <t>טיפול במבני פל-קל</t>
  </si>
  <si>
    <t>מבנים מסוכנים-הנדסה</t>
  </si>
  <si>
    <t>מניעה וטיפול בפלישות לקרקע עירונית</t>
  </si>
  <si>
    <t>לוחות מודעות לתושב</t>
  </si>
  <si>
    <t>המשך החלפת לוחות מודעות לתושב והתקנת לוחות בשכונות החדשות.</t>
  </si>
  <si>
    <t>לוחות מודעות עירוניים</t>
  </si>
  <si>
    <t>התקנת מתקנים</t>
  </si>
  <si>
    <t>תב"ע משולש חקלאי</t>
  </si>
  <si>
    <t xml:space="preserve">פרוייקטים הנדסה </t>
  </si>
  <si>
    <t>לתכנון שוטף, ליווי תנועתי לתכניות, פרוגרמות, סקרים ויועצים, שיתוף ציבור והעתקות.</t>
  </si>
  <si>
    <t>מיזעור תיקים מינהל הנדסה</t>
  </si>
  <si>
    <t>תכנון מבני ציבור</t>
  </si>
  <si>
    <t>עבור הכנת קול קורא והצעות לפרויקטים בשלבים ראשוניים.</t>
  </si>
  <si>
    <t>התחדשות עירונית בין יוספטל למשה דיין</t>
  </si>
  <si>
    <t>קידום תכניות אב ותב"ע לחידוש הכניסה לעיר ותוספת משרדים.</t>
  </si>
  <si>
    <t>ח-619 תמ"א 38</t>
  </si>
  <si>
    <t>פרסומים, ניהול תכנון ועוד.</t>
  </si>
  <si>
    <t>מנהלת להתחדשות עירונית</t>
  </si>
  <si>
    <t>עקב העברות משרד הבינוי והשיכון ישירות לחב' הכלכלית.</t>
  </si>
  <si>
    <t>ח-510 תב"ע מתחם 1-מגורים מרכז</t>
  </si>
  <si>
    <t>תב"ע למתחם 2-מגורים דרום</t>
  </si>
  <si>
    <t>צומת חולון</t>
  </si>
  <si>
    <t>התנעת מע"ר (מרכז עירוני ראשי) צפון לעיר בשיתוף עיריית ת"א.</t>
  </si>
  <si>
    <t>שכ' ג'סי כהן-מרחב ציבורי תחילה</t>
  </si>
  <si>
    <t>חידוש רחובות, שצ"פים וכו'.</t>
  </si>
  <si>
    <t>עדכון תכנון לאזה"ת והתעסוקה</t>
  </si>
  <si>
    <t>עדכון התוכניות לצורך האצת הפיתוח והמימוש באזה"ת.</t>
  </si>
  <si>
    <t>ליווי ותכנון לקו הירוק</t>
  </si>
  <si>
    <t>העסקת יועצים לצורך בקרה לתכנון של נת"ע.</t>
  </si>
  <si>
    <t>מתחם השומרונים</t>
  </si>
  <si>
    <t>תוכנית אב ותב"ע להסדרת המתחם, תוספת זכויות ושימושים ותוספת מגורים.</t>
  </si>
  <si>
    <t>קיימות</t>
  </si>
  <si>
    <t>טיפול בקרקע שהופקעה</t>
  </si>
  <si>
    <t>הסבת שילוט בלתי מואר</t>
  </si>
  <si>
    <t>העברה לתב"ר "הצטיידות מכשירי מדידת שילוט טכנולוגיים".</t>
  </si>
  <si>
    <t>הצטיידות מכשירי מדידת שילוט טכנולוגיים</t>
  </si>
  <si>
    <t>העברה מתב"ר 3525.</t>
  </si>
  <si>
    <t>תכנון פארק החולות-אקולוגי</t>
  </si>
  <si>
    <t>תוכנית מיתאר לעיר</t>
  </si>
  <si>
    <t>הקמת מינהלת לח- 500</t>
  </si>
  <si>
    <t>ח-500 ניהול</t>
  </si>
  <si>
    <t>מתחמים 1א, 1ב, 1ג ומתחם 5</t>
  </si>
  <si>
    <t>מתחם יוספטל בשכונת ג'סי כהן</t>
  </si>
  <si>
    <t>מימון משרד הבינוי והשיכון- יבוצע ע"י החב' הכלכלית.</t>
  </si>
  <si>
    <t>מתחם מבצע סיני</t>
  </si>
  <si>
    <t>מתחם התותחנים/החצב</t>
  </si>
  <si>
    <t>סה"כ הנדסה</t>
  </si>
  <si>
    <t xml:space="preserve">פרוייקט ח-547 -המרכבה לכביש 44 </t>
  </si>
  <si>
    <t>לגינון ולציפוי פולמרים- שינוי מקורות מימון.</t>
  </si>
  <si>
    <t xml:space="preserve">עבודות פיתוח א.ת. </t>
  </si>
  <si>
    <t>עבודות פיתוח מלאות בתב"ע ח-499.</t>
  </si>
  <si>
    <t>ביצוע צומת המרכבה-הרוקמים</t>
  </si>
  <si>
    <t>לאור דרישת הוספה של תוואי אופניים לפי בקשה של אופני דן. כמו כן קו הניקוז הינו ישן מאוד ונדרשת החלפה ארוכה של קו הניקוז.</t>
  </si>
  <si>
    <t xml:space="preserve">הרוקמים מערב ח 152/5 אמות השקעות </t>
  </si>
  <si>
    <t>תכנון פיתוח תשתיות רח' הרוקמים מזרח וחיבור במעגל תנועה לרח' המרכבה</t>
  </si>
  <si>
    <t xml:space="preserve">תכנון פיתוח תשתיות חיבור רח' המנור לשד' ירושלים </t>
  </si>
  <si>
    <t>פיתוח תשתיות עבור פרוייקט עזריאלי ב'.</t>
  </si>
  <si>
    <t xml:space="preserve">תכנון מפורט לרחובות הפלד המכתש </t>
  </si>
  <si>
    <t xml:space="preserve">תכנון פס הירק על כביש 44 </t>
  </si>
  <si>
    <t xml:space="preserve">תכנון כלכלי אסטרטגי לעיר ולאזור התעשייה </t>
  </si>
  <si>
    <t>תב"רים במימון משרד התחבורה</t>
  </si>
  <si>
    <t>השתתפות מ.התחבורה.</t>
  </si>
  <si>
    <t>שיפור תקינות המדרכות בעיר שנפגעו משורשי עצים</t>
  </si>
  <si>
    <t>תיקון מדרכות</t>
  </si>
  <si>
    <t>מגדלים בשדרה-אמירי חולון      ( מע"ר ח-300)</t>
  </si>
  <si>
    <t>יבוצע ע"י החב' הכלכלית- שינוי מקורות מימון.</t>
  </si>
  <si>
    <t>ציפוי כבישים</t>
  </si>
  <si>
    <t>פרוייקט רח' חסדאי</t>
  </si>
  <si>
    <t>הנגשת צמתים ומעברי חצייה</t>
  </si>
  <si>
    <t>רח' הדר גוש 6996</t>
  </si>
  <si>
    <t>רח' רוזמרין</t>
  </si>
  <si>
    <t>רח' יותם+יואב</t>
  </si>
  <si>
    <t>רח' חובב ואהוד</t>
  </si>
  <si>
    <t>רח' החמריה, הסלען, נחניאלי, כחל</t>
  </si>
  <si>
    <t>רח' עזרא</t>
  </si>
  <si>
    <t>רח' המרכבה בין המשביר לבנאי ריבוד לאחר תאגיד</t>
  </si>
  <si>
    <t>סה"כ דרכים</t>
  </si>
  <si>
    <t>התייעלות אנרגטית- החלפת גופי תאורה</t>
  </si>
  <si>
    <t>השתתפות משרד הכלכלה והתעשייה.</t>
  </si>
  <si>
    <t>סה"כ תאורה</t>
  </si>
  <si>
    <t>שיפור צמתים מסוכנים</t>
  </si>
  <si>
    <t>קיימים 6 צמתים בהם נדרש להחליף מנגנוני רמזור עקב העברה לטכנולוגיית LED.</t>
  </si>
  <si>
    <t>עדכוני רמזורים</t>
  </si>
  <si>
    <t>עקב ריבוי פרויקטים יזומים ברמזורים שלא עודכנו  ושאינם ממומנים ע"י משרד התחבורה.</t>
  </si>
  <si>
    <t>זמזמים לעיוורים</t>
  </si>
  <si>
    <t>הנגשת צמתים מרומזרים עפ"י דרישת חוק שיוויון זכויות לאנשים עם מוגבלות.</t>
  </si>
  <si>
    <t>לדים לרמזורים</t>
  </si>
  <si>
    <t>לצורך החלפת נורות ליבון בנורות LED.</t>
  </si>
  <si>
    <t>שיפור והתאמת רמזורים</t>
  </si>
  <si>
    <t>לצורך תכנון נדרשות מדידות מעודכנות בצמתים כולל ספירות תנועה.</t>
  </si>
  <si>
    <t>פעילות לבטיחות בדרכים</t>
  </si>
  <si>
    <t>2,300 ₪ הכנסה מתושבים, 226,000 השתתפות הרשות הלאומית לבטיחות בדרכים.</t>
  </si>
  <si>
    <t>תכנון כללי</t>
  </si>
  <si>
    <t>עקב ריבוי פרויקטים יזומים ברחובות העיר שאינם ממומנים ע"י משרד התחבורה.</t>
  </si>
  <si>
    <t>חיבור מרכזיות רמזורים</t>
  </si>
  <si>
    <t>כ-28 רמזורים מחוברים לחשמל דרך מרכזיות תאורה, שמהווה מפגע בטיחותי. נדרש להסדיר חיבור נפרד לכל רמזור.</t>
  </si>
  <si>
    <t>התקנת UPS ברמזורים</t>
  </si>
  <si>
    <t xml:space="preserve">מיועד לגיבוי פעילות רמזור במשך מס' שעות במידה ויש תקלה במקור חשמל. </t>
  </si>
  <si>
    <t>פרוייקט קו ירוק רכבת קלה</t>
  </si>
  <si>
    <t>תקצוב בקרת תכנון סופי, תכנון הסדרי תנועה זמניים, תכנון מערך תחבורה ציבורית משלימה,פיקוח וייעוץ.</t>
  </si>
  <si>
    <t>התקנת מעקות בטיחות חדשים</t>
  </si>
  <si>
    <t>שיפורי בטיחות בתנועה</t>
  </si>
  <si>
    <t>עב' בטיחות בדרכים</t>
  </si>
  <si>
    <t>ביצוע צומת אילת-התנאים</t>
  </si>
  <si>
    <t>תכנון וביצוע המצודה (המעפילים-הלח"י)</t>
  </si>
  <si>
    <t>העברה לתב"ר 3655.</t>
  </si>
  <si>
    <t>ביצוע העתקת עמוד חשמל צומת שנקר-יבנה</t>
  </si>
  <si>
    <t>תכנון הסדרי בטיחות אהרונוביץ-הופיין-משה דיין</t>
  </si>
  <si>
    <t>ביצוע הסדרת רחוב המצודה בקטע המעפילים-הלח"י</t>
  </si>
  <si>
    <t>שינוי שם תב"ר במקום השם הקודם: "ביצוע הסדרה בטיחותית צומת המצודה-הלח"י"-השתתפות מ.התחבורה.</t>
  </si>
  <si>
    <t>תכנון וביצוע רחוב סוקולוב בקטע שנקר- שד' ירושלים</t>
  </si>
  <si>
    <t>שינוי שם תב"ר במקום השם הקודם: "תכנון הסדרי בטיחות ציר סוקולוב בקטע שנקר"-השתתפות מ.התחבורה.</t>
  </si>
  <si>
    <t>סה"כ בטיחות בדרכים</t>
  </si>
  <si>
    <t>שיקום מכסים בכביש</t>
  </si>
  <si>
    <t>פרויקט מובל תיעול במעפילים</t>
  </si>
  <si>
    <t>פיתוח כיכר המרכבה הרוקמים</t>
  </si>
  <si>
    <t>פרוייקטים תשתיות</t>
  </si>
  <si>
    <t>ישראל ומניה שוחט</t>
  </si>
  <si>
    <t xml:space="preserve">תיעול במקומות שונים </t>
  </si>
  <si>
    <t>חיבור מובל תמנע למובל כביש 44</t>
  </si>
  <si>
    <t>סה"כ תיעול</t>
  </si>
  <si>
    <t>שיקום גנים</t>
  </si>
  <si>
    <t>תכנון כללי בגינון והפעלת יועצים</t>
  </si>
  <si>
    <t>שיקום תשתיות בגנים שונים</t>
  </si>
  <si>
    <t>התקנת סמרטפליי בגנים</t>
  </si>
  <si>
    <t>מתקני משחק מסוגים שונים</t>
  </si>
  <si>
    <t>התקנת ריהוט גן מעוצב בגנים</t>
  </si>
  <si>
    <t>מתקני כושר בגנים</t>
  </si>
  <si>
    <t>תאורה בגנים</t>
  </si>
  <si>
    <t>תכנון ושיקום מערכות השקייה בגנים</t>
  </si>
  <si>
    <t>שיקום איי תנועה</t>
  </si>
  <si>
    <t>גינון והשקיה ברחבי העיר</t>
  </si>
  <si>
    <t>סככות הצללה</t>
  </si>
  <si>
    <t>גינות כלבים</t>
  </si>
  <si>
    <t>דילול שיחיות ושיקום נופי</t>
  </si>
  <si>
    <t>רכישות חד פעמיות</t>
  </si>
  <si>
    <t>נטיעות, תימוך ושיקום עצים</t>
  </si>
  <si>
    <t>הכנסות מתושבים.</t>
  </si>
  <si>
    <t>גן במסילת העולים</t>
  </si>
  <si>
    <t>התאמת השתתפות מפעל הפיס להרשאות שהתקבלו.</t>
  </si>
  <si>
    <t>גן דורון</t>
  </si>
  <si>
    <t>השתתפות מפעל הפיס.</t>
  </si>
  <si>
    <t>גן בר אילן</t>
  </si>
  <si>
    <t>גן יפני</t>
  </si>
  <si>
    <t>הקמה ושיפוץ גנים</t>
  </si>
  <si>
    <t>גנים לשיקום</t>
  </si>
  <si>
    <t>יער מאכל</t>
  </si>
  <si>
    <t>לטובת הקמת גינה קהילתית וזאת בהתאם להסכם פשרה בתיק "תביעת מפוחים".</t>
  </si>
  <si>
    <t>סה"כ גנים ונוף</t>
  </si>
  <si>
    <t>יועצים-קרן שיפוץ בתים</t>
  </si>
  <si>
    <t>סה"כ שיפור פני העיר</t>
  </si>
  <si>
    <t>גני ילדים בקראוזה</t>
  </si>
  <si>
    <t>תוכנית תקשוב עירונית בגני ילדים</t>
  </si>
  <si>
    <t>בינוי 3 כתות גן רח' אהוד/שמשון</t>
  </si>
  <si>
    <t>בהתאם לביצוע.</t>
  </si>
  <si>
    <t>בינוי 2 כתות גן רח' יצחק שדה</t>
  </si>
  <si>
    <t>עיצוב גנים חדשים M-21</t>
  </si>
  <si>
    <t>השתתפות משרד החינוך.</t>
  </si>
  <si>
    <t>סה"כ גני ילדים</t>
  </si>
  <si>
    <t xml:space="preserve"> הקמת בי"ס תיכון בנות-לווית חן</t>
  </si>
  <si>
    <t xml:space="preserve"> 5,376,700 מימון ביניים ע"ח העירייה עד לקבלת מלוא ההקצבה ממ.החינוך.</t>
  </si>
  <si>
    <t>בי"ס יסודי חרדי לבנות-רח' אצ"ל</t>
  </si>
  <si>
    <t>5,512,430 ₪ מימון ביניים ע"ח העירייה עד לקבלת מלוא ההקצבה ממ.החינוך.</t>
  </si>
  <si>
    <t>תכנון בי"ס יסודי חדש 24 כיתות + 4 כיתות גן + מבנה ציבור</t>
  </si>
  <si>
    <t>יבוצע ע"י החב' הכלכלית.</t>
  </si>
  <si>
    <t>תכנון בי"ס לילדים אוטיסטים</t>
  </si>
  <si>
    <t>תכנון בי"ס לבעיות התנהגות</t>
  </si>
  <si>
    <t>תכנון כללי(עבור יועצים ותשתיות)</t>
  </si>
  <si>
    <t xml:space="preserve">הקמת מרכז טכנולוגי </t>
  </si>
  <si>
    <t>פרויקטים בחינוך</t>
  </si>
  <si>
    <t>5 מלש"ח הקטנה לטובת תב"ר הקמת מרכזים טכנולוגיים.</t>
  </si>
  <si>
    <t>תכנון הרחבת תיכון נבון ל-36 כיתות</t>
  </si>
  <si>
    <t>סה"כ בתי ספר בנייה</t>
  </si>
  <si>
    <t>שיפוצים והצטיידות במוסדות מוכרים שאינם רשמיים</t>
  </si>
  <si>
    <t>מרחבי למידה חדשניים בבי"ס (M-21ׂ)</t>
  </si>
  <si>
    <t>הנגשה פרטנית בי"ס תיכון ק"ש</t>
  </si>
  <si>
    <t>מערכות גילוי אש במוסדות חינוך</t>
  </si>
  <si>
    <t>הנגשת כיתות שמע</t>
  </si>
  <si>
    <t>בכפוף לקבלת הרשאת ממ.חינוך בעבור 30 כיתות.</t>
  </si>
  <si>
    <t>הקמת מטבח תעשייתי בבי"ס מיתרים</t>
  </si>
  <si>
    <t>שיפוצי קיץ בטיחות והצטיידות 2019</t>
  </si>
  <si>
    <t>1.083 מלש"ח השתתפות בי"ס/גנ"י ו- 5 מלש"ח השתתפות מ.החינוך.</t>
  </si>
  <si>
    <t>שיפוצי קיץ, בטיחות והצטיידות 2018</t>
  </si>
  <si>
    <t>50 אלש"ח הכנסות משמ"ש, 211,975 הקטנת מ.החינוך שהועברה לתב"ר 4145 "שיפוץ בי"ס בית דוד בנות".</t>
  </si>
  <si>
    <t>בי"ס כרם שלמה - בניה והתאמות</t>
  </si>
  <si>
    <t>עדכון תקציב לאחר סיום בנית ביה"ס- השתתפות מ.החינוך ומפעל הפיס.</t>
  </si>
  <si>
    <t>התאמת בי"ס גולדה לבי"ס יסודי-שלב א'</t>
  </si>
  <si>
    <t>הקמת חדרי מהות בארבעה בי"ס יסודיים</t>
  </si>
  <si>
    <t>קול קורא מנהיגות עולה למעורבות חברתית ברשות</t>
  </si>
  <si>
    <t>השתתפות משרד הקליטה והעלייה.</t>
  </si>
  <si>
    <t>עוז לתמורה היי טק היי</t>
  </si>
  <si>
    <t>הצטיידות בי"ס שמיר</t>
  </si>
  <si>
    <t>הנגשה פרטנית בי"ס היי טק היי</t>
  </si>
  <si>
    <t>שיפוץ בי"ס בית דוד בנות</t>
  </si>
  <si>
    <t>עוז לתמורה בביה"ס</t>
  </si>
  <si>
    <t>השתתפות מ.החינוך- עבור בי"ס לווית חן.</t>
  </si>
  <si>
    <t>שיפוץ והצטיידות בי"ס קוגל ישן</t>
  </si>
  <si>
    <t>סל מדע</t>
  </si>
  <si>
    <t>השתתפות משרד המדע והטכנולוגיה.</t>
  </si>
  <si>
    <t>שיפוץ סדנאות בבי"ס הרצוג</t>
  </si>
  <si>
    <t>שינוי שם התב"ר במקום השם הקודם: "שיפוץ בי"ס הרצוג"- השתתפות מפעל הפיס.</t>
  </si>
  <si>
    <t>קול קורא לתוכנית תקשוב חדשה לבי"ס</t>
  </si>
  <si>
    <t>לבי"ס: ישעיהו, גולדטק, בן צבי, הייטק היי, פנחס איילון ולויית חן.</t>
  </si>
  <si>
    <t>הנגשות כלליות בבתי ספר</t>
  </si>
  <si>
    <t>מימון משרד החינוך, מתוכנן ל- 9 בי"ס.</t>
  </si>
  <si>
    <t>שרותים מיוחדים בתי- ספר</t>
  </si>
  <si>
    <t xml:space="preserve">שיפורים במוזיאון הילדים </t>
  </si>
  <si>
    <t>עבור מכונת שלג, מצלמות במסלול הזמנה לשקט, צביעת מבני המוזיאון, קירוי שבילים בהתאם לתוכנית אדריכל הנוף, שילוט, שיפור מסלולים.</t>
  </si>
  <si>
    <t xml:space="preserve">מסלול קטנטנים              </t>
  </si>
  <si>
    <t>לצורך סיום הפרויקט.</t>
  </si>
  <si>
    <t>תכנון החלפת אוהל פעילות</t>
  </si>
  <si>
    <t>הנגשת המרכז לתאטרון בובות</t>
  </si>
  <si>
    <t>הנגשת אולם התיאטרון, ביה"ס לאמנות הבובות, משרדי המרכז והמוזיאון לבובנאות- יבוצע ע"י החב' לבידור ובילוי.</t>
  </si>
  <si>
    <t>בטיחות ורישוי מתנסים</t>
  </si>
  <si>
    <t>עבור התקנת מתזים, החלפת ארונות חשמל, בניית חדר חשמל, החלפת משאבות ועוד- עבור מבנים המוחזקים ע"י רשת קהילה ופנאי.</t>
  </si>
  <si>
    <t>שיפוץ מועדון הגמלאים חובבי ציון</t>
  </si>
  <si>
    <t>לצורך צביעת המועדון והצטיידות- יבוצע ע"י רשת קהילה ופנאי.</t>
  </si>
  <si>
    <t>מועדון ליוצאי העדה האתיופית</t>
  </si>
  <si>
    <t>שינוי שם התב"ר במקום השם הקודם: "מבנה לקהילה האתיופית"- השתתפות מפעל הפיס- יבוצע ע"י החב' הכלכלית.</t>
  </si>
  <si>
    <t>מועדון יוצאי אתיופיה-פיתוח מגרש</t>
  </si>
  <si>
    <t>בניה ושיפוץ מתנ"ס מקהלות</t>
  </si>
  <si>
    <t>שינוי שם תב"ר במקום השם הקודם: "תוספת בניה למרכז מקהלות"- יבוצע ע"י החב' הכלכלית- השתתפות מ.הפיס.</t>
  </si>
  <si>
    <t>הנגשת מרכזים קהילתיים</t>
  </si>
  <si>
    <t>תכנון והקמה שבט עתיד</t>
  </si>
  <si>
    <t>תכנון מוזיאון הקומיקס במדיטק</t>
  </si>
  <si>
    <t>הקמת תינוקיה במכללת חנקין</t>
  </si>
  <si>
    <t>הקטנת השתתפות קרן ידידי העיר חולון- בהתאם לחתימת הסכם של הקרן עם חב' סטרטסיס לפרויקט M-21.</t>
  </si>
  <si>
    <t>רכש ושיפוצים במדיטק</t>
  </si>
  <si>
    <t>הנגשה ושדרוג אתרי המדיטק</t>
  </si>
  <si>
    <t>שדרוג מע' הנה"ח במדיטק</t>
  </si>
  <si>
    <t xml:space="preserve">תוספת כסאות באולם הקופסה </t>
  </si>
  <si>
    <t>מסכי תצוגה בלובי המדיטק</t>
  </si>
  <si>
    <t xml:space="preserve">החלפת יחדת מיזוג אויר -מבנה המדיטק </t>
  </si>
  <si>
    <t xml:space="preserve">רישות פנים של המדיטק במצלמות </t>
  </si>
  <si>
    <t>צביעת חזיתות המרכז לאומנות דיגיטלית</t>
  </si>
  <si>
    <t>שיפוץ אנדרטה לזכר חללי מלחמות ישראל-בי"ס כצנלסון</t>
  </si>
  <si>
    <t>9,750 ₪ מימון בי"ס, 9,700 ₪ הקטנת השתתפות מ.הביטחון.</t>
  </si>
  <si>
    <t>הנגשת המרכז לאומנות דיגיטלית</t>
  </si>
  <si>
    <t>הקטנת הכנסה ממנהל התרבות לאור העברת הכנסה ישירות למרכז לאומנות דיגיטלית.</t>
  </si>
  <si>
    <t>מועדון הפילבוקס</t>
  </si>
  <si>
    <t>סה"כ חינוך בלתי פורמאלי</t>
  </si>
  <si>
    <t>שיפוץ ספריית בן יהודה</t>
  </si>
  <si>
    <t>עבור תוספות נדרשות ע"י כיבוי אש, חיפויי תעלות מיזוג אויר, השלמת מחוייבויות ליועצים, ביטול קיזוזים לקבלן- החב' הכלכלית.</t>
  </si>
  <si>
    <t>סה"כ ספריות</t>
  </si>
  <si>
    <t>שדרוג ובטיחות מתקני ספורט</t>
  </si>
  <si>
    <t>מבוצע ע"י החב' לבידור ובילוי.</t>
  </si>
  <si>
    <t xml:space="preserve">מערך מצלמות בטיחות-מרכז קציר </t>
  </si>
  <si>
    <t>לפי דרישת יועץ בטיחות על מנת לאפשר שליטה ופיקוח על כמויות הילדים המתעמלים וזאת מטעמי בטיחות, ביטחון ומניעת וונדליזם- יבוצע ע"י החב' לבידור ובילוי.</t>
  </si>
  <si>
    <t>החלפת דלתות פנים וכניסה-קציר</t>
  </si>
  <si>
    <t>יבוצע ע"י החב' לבידור ובילוי.</t>
  </si>
  <si>
    <t>שיוף וציפוי לכה לפרקט באולם ספורט קציר</t>
  </si>
  <si>
    <t>השלמת מתקנים במגרש האימונים</t>
  </si>
  <si>
    <t>הקמת סקייט פארק</t>
  </si>
  <si>
    <t>מצלמות אבטחה בהיכל הספורט קריית שרת</t>
  </si>
  <si>
    <t>העברה מתב"ר 3856- ביצוע ע"י החב' לבידור ובילוי.</t>
  </si>
  <si>
    <t>מצלמות אבטחה לקריית הספורט</t>
  </si>
  <si>
    <t>שיפוץ וצביעת אולמות ספורט</t>
  </si>
  <si>
    <t>סה"כ ספורט</t>
  </si>
  <si>
    <t>הצטיידות מרכז אורים ונעורים</t>
  </si>
  <si>
    <t>לצורך רכישת רהוט, רכישת מזגנים ורכישת ציוד לעובדים בשיפור הטיפול ומתן מענים למטופלים.</t>
  </si>
  <si>
    <t xml:space="preserve">הצטיידות מועדון נחום (נוער חרדי מנותק) </t>
  </si>
  <si>
    <t>למועדון בשכונת ג'סי כהן לבנים ולמועדון בשכונת תל גיבורים לבנות.</t>
  </si>
  <si>
    <t>הצטיידות מעון יום שיקומי הדס</t>
  </si>
  <si>
    <t>השתתפות ביטוח לאומי וקרן שלם.</t>
  </si>
  <si>
    <t xml:space="preserve"> מעון יום שיקומי 3 כתות ברח' הדס</t>
  </si>
  <si>
    <t>שינוי שם התב"ר במקום השם הקודם: "תכנון מעון יום שיקומי 3 כתות ברח' הדס". 1.405 מלש"ח השתתפות מ.הרווחה 500 אלש"ח השתתפות קרן שלם ו- 50 אלש"ח השתתפות ביטוח לאומי- יבוצע ע"י החב' הכלכלית.</t>
  </si>
  <si>
    <t>מרכז טיפול לגיל הרך</t>
  </si>
  <si>
    <t>שינוי שם תב"ר במקום השם הקודם: "מרכז טיפולי למגזר החרדי"- יבוצע ע"י החב' הכלכלית.</t>
  </si>
  <si>
    <t>שיפוץ והנגשת טיפות חלב</t>
  </si>
  <si>
    <t>בטיחות ושיפוץ מועדוניות וחצרות</t>
  </si>
  <si>
    <t>במקום השם הקודם: "שיפוץ מועדוניות".</t>
  </si>
  <si>
    <t>הסבת חדר לחדר טיפולים- מעון יום שיקומי</t>
  </si>
  <si>
    <t>מעון יום שיקומי מיכל.</t>
  </si>
  <si>
    <t>הצטיידות המרכז לגיל הרך</t>
  </si>
  <si>
    <t>ברח' אלחריזי (קומה 3) במרכז יום לקשיש.</t>
  </si>
  <si>
    <t>סה"כ רווחה</t>
  </si>
  <si>
    <t>שיפוץ וריהוט בית הגמלאי</t>
  </si>
  <si>
    <t>מבצע מדידות</t>
  </si>
  <si>
    <t>שיפוצים במוסדות עירוניים</t>
  </si>
  <si>
    <t>בטיחות-מח' פרויקטים והתקשרויות</t>
  </si>
  <si>
    <t>עבור כנסי בטיחות, סרטון הדרכה בבטיחות, ספרות מקצועית לפי מקצועות, קיום יום בטיחות, ציוד בטיחות, הדרכות כיבוי אש ונהלי בטיחות.</t>
  </si>
  <si>
    <t>אחסון מכלים</t>
  </si>
  <si>
    <t>פרויקט אחסון חומר לגניזה- משאבי אנוש, רישוי עסקים, הכנסות.</t>
  </si>
  <si>
    <t>סריקת מכלים</t>
  </si>
  <si>
    <t>עבור רישוי עסקים.</t>
  </si>
  <si>
    <t>סקר מפגעים</t>
  </si>
  <si>
    <t>ביצוע סקרי מפגעים במוסדות העירייה.</t>
  </si>
  <si>
    <t>הצטיידות, שיפוץ ומיזוג העירייה</t>
  </si>
  <si>
    <t>עבור החלפת מזגנים, צביעת בית העירייה, ציוד, שיפוץ לובי העירייה, ריהוט ועוד.</t>
  </si>
  <si>
    <t>שיפוץ בית המשפט</t>
  </si>
  <si>
    <t>רישות העיר-עיר חכמה</t>
  </si>
  <si>
    <t>המשך הנחת סיבים- שלב ג'.</t>
  </si>
  <si>
    <t>מיחשוב תחנת המעבר</t>
  </si>
  <si>
    <t>רכישת מכשירים סלולרים</t>
  </si>
  <si>
    <t>הכנסות ממכירת מכשירים סלולריים.</t>
  </si>
  <si>
    <t>מכרז מערכת מג"ע ומערכות פיננסיות</t>
  </si>
  <si>
    <t>רכש מחשוב</t>
  </si>
  <si>
    <t>פרויקטים במחשוב</t>
  </si>
  <si>
    <t>ניהול תורים, ניהול מסמכים, מע' לעבודת שטח לשילוט ורישוי עסקים, מערכת בימ"ש חדשה וכו'.</t>
  </si>
  <si>
    <t>התאמת מבנה לשיטור עירוני</t>
  </si>
  <si>
    <t>עבור פתיחת חלונות במטבחון ובמקלחון.</t>
  </si>
  <si>
    <t>עבודות בטיחות כללי</t>
  </si>
  <si>
    <t>פרויקטים בפארק פרס</t>
  </si>
  <si>
    <t>עבור ציוד לתחזוקה וניקיון, קירוי ושדוג מתחם מתקני הספורט, ריהוט בפארק פרס, שרותים במתחם הפיקניקים ועוד- יבוצע ע"י החב' לבידור ובילוי.</t>
  </si>
  <si>
    <t>רכישת ציוד מיחשוב לחינוך</t>
  </si>
  <si>
    <t>שינוי שם התב"ר במקום השם הקודם: "רכישת ציוד מיחשוב"- השתתפות בי"ס/גנ"י.</t>
  </si>
  <si>
    <t>סריקות לאגף הכנסות</t>
  </si>
  <si>
    <t>פרוייקט טיפול באסבסט ברחבי העיר</t>
  </si>
  <si>
    <t>בדיקות חשמל (מבני ציבור)</t>
  </si>
  <si>
    <t>בדיקות קרינה (מבני ציבור)</t>
  </si>
  <si>
    <t>בדיקת קונסטרוקציה (מבני ציבור)</t>
  </si>
  <si>
    <t>בטיחות כללי במבני ציבור</t>
  </si>
  <si>
    <t>פרוייקטים</t>
  </si>
  <si>
    <t>מכרז כח אדם, שכר ונוכחות</t>
  </si>
  <si>
    <t>לליווי הסבת מערכת השכר.</t>
  </si>
  <si>
    <t>נגישות עירונית</t>
  </si>
  <si>
    <t>תכנון מעבר מחסני עירייה</t>
  </si>
  <si>
    <t>שיפוץ מרכז צעירים בג'סי כהן</t>
  </si>
  <si>
    <t>שיפוץ גלריית בית מאירוב</t>
  </si>
  <si>
    <t>החלפת מערכות השקייה בפארק פרס</t>
  </si>
  <si>
    <t xml:space="preserve">תכנון להקמת לייב פארק </t>
  </si>
  <si>
    <t>ביצוע ע"י החב' לבילוי ובידור.</t>
  </si>
  <si>
    <t>כרטיס תושב חולון</t>
  </si>
  <si>
    <t>העברה לתב"רים 4250, 4251.</t>
  </si>
  <si>
    <t>בית קפה לנוער בגן הבנים</t>
  </si>
  <si>
    <t>סה"כ נכסים עירוניים</t>
  </si>
  <si>
    <t>רכישת נכסים</t>
  </si>
  <si>
    <t>הפקעות</t>
  </si>
  <si>
    <t>סה"כ קרקעות</t>
  </si>
  <si>
    <t>סה"כ כללי</t>
  </si>
  <si>
    <t>סה"כ</t>
  </si>
  <si>
    <t>הכנסות</t>
  </si>
  <si>
    <t>יתרה בקרנות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</si>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</sst>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);\(#,##0\)"/>
    <numFmt numFmtId="166" formatCode="#,##0_ ;\-#,##0\ "/>
    <numFmt numFmtId="167" formatCode="#,##0_)"/>
  </numFmts>
  <fonts count="12" x14ac:knownFonts="1">
    <font>
      <sz val="10"/>
      <name val="Arial"/>
      <charset val="177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  <charset val="177"/>
    </font>
    <font>
      <sz val="12"/>
      <name val="Tms Rmn"/>
      <charset val="177"/>
    </font>
    <font>
      <sz val="18"/>
      <name val="David"/>
      <family val="2"/>
      <charset val="177"/>
    </font>
    <font>
      <b/>
      <sz val="22"/>
      <name val="David"/>
      <family val="2"/>
      <charset val="177"/>
    </font>
    <font>
      <b/>
      <sz val="18"/>
      <name val="David"/>
      <family val="2"/>
      <charset val="177"/>
    </font>
    <font>
      <sz val="18"/>
      <name val="Arial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165" fontId="5" fillId="0" borderId="0"/>
  </cellStyleXfs>
  <cellXfs count="314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6" fillId="0" borderId="0" xfId="0" applyFont="1" applyFill="1" applyProtection="1">
      <protection locked="0"/>
    </xf>
    <xf numFmtId="0" fontId="6" fillId="2" borderId="8" xfId="0" applyFont="1" applyFill="1" applyBorder="1" applyAlignment="1">
      <alignment vertical="center"/>
    </xf>
    <xf numFmtId="0" fontId="8" fillId="2" borderId="10" xfId="0" applyFont="1" applyFill="1" applyBorder="1" applyAlignment="1" applyProtection="1">
      <alignment horizontal="center" vertical="top"/>
      <protection locked="0"/>
    </xf>
    <xf numFmtId="0" fontId="6" fillId="2" borderId="15" xfId="0" applyFont="1" applyFill="1" applyBorder="1" applyAlignment="1">
      <alignment vertical="center"/>
    </xf>
    <xf numFmtId="164" fontId="8" fillId="2" borderId="17" xfId="0" applyNumberFormat="1" applyFont="1" applyFill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 applyProtection="1">
      <alignment horizontal="center" vertical="top" wrapText="1"/>
      <protection locked="0"/>
    </xf>
    <xf numFmtId="0" fontId="8" fillId="2" borderId="19" xfId="0" applyFont="1" applyFill="1" applyBorder="1" applyAlignment="1" applyProtection="1">
      <alignment horizontal="center" vertical="top"/>
      <protection locked="0"/>
    </xf>
    <xf numFmtId="0" fontId="8" fillId="2" borderId="20" xfId="0" applyFont="1" applyFill="1" applyBorder="1" applyAlignment="1" applyProtection="1">
      <alignment horizontal="center" vertical="top"/>
      <protection locked="0"/>
    </xf>
    <xf numFmtId="0" fontId="8" fillId="2" borderId="21" xfId="0" applyFont="1" applyFill="1" applyBorder="1" applyAlignment="1" applyProtection="1">
      <alignment horizontal="center" vertical="top"/>
      <protection locked="0"/>
    </xf>
    <xf numFmtId="0" fontId="8" fillId="2" borderId="22" xfId="0" applyFont="1" applyFill="1" applyBorder="1" applyAlignment="1" applyProtection="1">
      <alignment horizontal="center" vertical="top" wrapText="1"/>
      <protection locked="0"/>
    </xf>
    <xf numFmtId="0" fontId="8" fillId="2" borderId="23" xfId="0" applyFont="1" applyFill="1" applyBorder="1" applyAlignment="1" applyProtection="1">
      <alignment horizontal="center" vertical="top" wrapText="1"/>
      <protection locked="0"/>
    </xf>
    <xf numFmtId="0" fontId="8" fillId="2" borderId="23" xfId="0" applyFont="1" applyFill="1" applyBorder="1" applyAlignment="1" applyProtection="1">
      <alignment horizontal="center" vertical="top"/>
      <protection locked="0"/>
    </xf>
    <xf numFmtId="0" fontId="8" fillId="2" borderId="24" xfId="0" applyFont="1" applyFill="1" applyBorder="1" applyAlignment="1" applyProtection="1">
      <alignment horizontal="center" vertical="top" wrapText="1"/>
      <protection locked="0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vertical="center"/>
      <protection locked="0"/>
    </xf>
    <xf numFmtId="164" fontId="6" fillId="2" borderId="28" xfId="3" applyNumberFormat="1" applyFont="1" applyFill="1" applyBorder="1" applyAlignment="1" applyProtection="1">
      <alignment vertical="center"/>
      <protection locked="0"/>
    </xf>
    <xf numFmtId="164" fontId="6" fillId="2" borderId="29" xfId="3" applyNumberFormat="1" applyFont="1" applyFill="1" applyBorder="1" applyAlignment="1" applyProtection="1">
      <alignment vertical="center"/>
      <protection locked="0"/>
    </xf>
    <xf numFmtId="164" fontId="6" fillId="2" borderId="30" xfId="3" applyNumberFormat="1" applyFont="1" applyFill="1" applyBorder="1" applyAlignment="1" applyProtection="1">
      <alignment vertical="center"/>
      <protection locked="0"/>
    </xf>
    <xf numFmtId="164" fontId="6" fillId="2" borderId="31" xfId="3" applyNumberFormat="1" applyFont="1" applyFill="1" applyBorder="1" applyAlignment="1" applyProtection="1">
      <alignment vertical="center"/>
      <protection locked="0"/>
    </xf>
    <xf numFmtId="164" fontId="6" fillId="2" borderId="32" xfId="3" applyNumberFormat="1" applyFont="1" applyFill="1" applyBorder="1" applyAlignment="1" applyProtection="1">
      <alignment vertical="center"/>
      <protection locked="0"/>
    </xf>
    <xf numFmtId="164" fontId="6" fillId="2" borderId="25" xfId="3" applyNumberFormat="1" applyFont="1" applyFill="1" applyBorder="1" applyAlignment="1" applyProtection="1">
      <alignment vertical="center"/>
      <protection locked="0"/>
    </xf>
    <xf numFmtId="164" fontId="6" fillId="2" borderId="26" xfId="3" applyNumberFormat="1" applyFont="1" applyFill="1" applyBorder="1" applyAlignment="1" applyProtection="1">
      <alignment vertical="center"/>
      <protection locked="0"/>
    </xf>
    <xf numFmtId="164" fontId="6" fillId="2" borderId="33" xfId="3" applyNumberFormat="1" applyFont="1" applyFill="1" applyBorder="1" applyAlignment="1" applyProtection="1">
      <alignment vertical="center"/>
      <protection locked="0"/>
    </xf>
    <xf numFmtId="0" fontId="6" fillId="2" borderId="28" xfId="0" applyNumberFormat="1" applyFont="1" applyFill="1" applyBorder="1" applyAlignment="1" applyProtection="1">
      <alignment horizontal="right" vertical="center"/>
      <protection locked="0"/>
    </xf>
    <xf numFmtId="0" fontId="6" fillId="2" borderId="34" xfId="0" applyFont="1" applyFill="1" applyBorder="1" applyAlignment="1">
      <alignment vertical="center"/>
    </xf>
    <xf numFmtId="0" fontId="6" fillId="2" borderId="3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vertical="center"/>
      <protection locked="0"/>
    </xf>
    <xf numFmtId="164" fontId="6" fillId="2" borderId="37" xfId="3" applyNumberFormat="1" applyFont="1" applyFill="1" applyBorder="1" applyAlignment="1" applyProtection="1">
      <alignment vertical="center"/>
      <protection locked="0"/>
    </xf>
    <xf numFmtId="164" fontId="6" fillId="2" borderId="38" xfId="3" applyNumberFormat="1" applyFont="1" applyFill="1" applyBorder="1" applyAlignment="1" applyProtection="1">
      <alignment vertical="center"/>
      <protection locked="0"/>
    </xf>
    <xf numFmtId="164" fontId="6" fillId="2" borderId="39" xfId="3" applyNumberFormat="1" applyFont="1" applyFill="1" applyBorder="1" applyAlignment="1" applyProtection="1">
      <alignment vertical="center"/>
      <protection locked="0"/>
    </xf>
    <xf numFmtId="164" fontId="6" fillId="2" borderId="40" xfId="3" applyNumberFormat="1" applyFont="1" applyFill="1" applyBorder="1" applyAlignment="1" applyProtection="1">
      <alignment vertical="center"/>
      <protection locked="0"/>
    </xf>
    <xf numFmtId="164" fontId="6" fillId="2" borderId="41" xfId="3" applyNumberFormat="1" applyFont="1" applyFill="1" applyBorder="1" applyAlignment="1" applyProtection="1">
      <alignment vertical="center"/>
      <protection locked="0"/>
    </xf>
    <xf numFmtId="164" fontId="6" fillId="2" borderId="35" xfId="3" applyNumberFormat="1" applyFont="1" applyFill="1" applyBorder="1" applyAlignment="1" applyProtection="1">
      <alignment vertical="center"/>
      <protection locked="0"/>
    </xf>
    <xf numFmtId="164" fontId="6" fillId="2" borderId="3" xfId="3" applyNumberFormat="1" applyFont="1" applyFill="1" applyBorder="1" applyAlignment="1" applyProtection="1">
      <alignment vertical="center"/>
      <protection locked="0"/>
    </xf>
    <xf numFmtId="164" fontId="6" fillId="2" borderId="2" xfId="3" applyNumberFormat="1" applyFont="1" applyFill="1" applyBorder="1" applyAlignment="1" applyProtection="1">
      <alignment vertical="center"/>
      <protection locked="0"/>
    </xf>
    <xf numFmtId="164" fontId="6" fillId="2" borderId="42" xfId="3" applyNumberFormat="1" applyFont="1" applyFill="1" applyBorder="1" applyAlignment="1" applyProtection="1">
      <alignment vertical="center"/>
      <protection locked="0"/>
    </xf>
    <xf numFmtId="0" fontId="6" fillId="2" borderId="29" xfId="0" applyFont="1" applyFill="1" applyBorder="1" applyAlignment="1" applyProtection="1">
      <alignment vertical="center"/>
      <protection locked="0"/>
    </xf>
    <xf numFmtId="0" fontId="6" fillId="2" borderId="32" xfId="0" applyFont="1" applyFill="1" applyBorder="1" applyAlignment="1">
      <alignment vertical="center"/>
    </xf>
    <xf numFmtId="164" fontId="8" fillId="2" borderId="46" xfId="3" applyNumberFormat="1" applyFont="1" applyFill="1" applyBorder="1" applyAlignment="1" applyProtection="1">
      <alignment vertical="center"/>
      <protection locked="0"/>
    </xf>
    <xf numFmtId="164" fontId="8" fillId="2" borderId="45" xfId="3" applyNumberFormat="1" applyFont="1" applyFill="1" applyBorder="1" applyAlignment="1" applyProtection="1">
      <alignment vertical="center"/>
      <protection locked="0"/>
    </xf>
    <xf numFmtId="164" fontId="8" fillId="2" borderId="47" xfId="3" applyNumberFormat="1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>
      <alignment vertical="center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vertical="center" wrapText="1"/>
      <protection locked="0"/>
    </xf>
    <xf numFmtId="164" fontId="6" fillId="2" borderId="48" xfId="3" applyNumberFormat="1" applyFont="1" applyFill="1" applyBorder="1" applyAlignment="1" applyProtection="1">
      <alignment vertical="center"/>
      <protection locked="0"/>
    </xf>
    <xf numFmtId="0" fontId="6" fillId="2" borderId="29" xfId="0" applyFont="1" applyFill="1" applyBorder="1" applyAlignment="1" applyProtection="1">
      <alignment vertical="center" wrapText="1" readingOrder="2"/>
      <protection locked="0"/>
    </xf>
    <xf numFmtId="0" fontId="6" fillId="2" borderId="0" xfId="0" applyFont="1" applyFill="1"/>
    <xf numFmtId="0" fontId="6" fillId="2" borderId="36" xfId="0" applyFont="1" applyFill="1" applyBorder="1" applyAlignment="1" applyProtection="1">
      <alignment vertical="center" wrapText="1"/>
      <protection locked="0"/>
    </xf>
    <xf numFmtId="164" fontId="6" fillId="2" borderId="49" xfId="3" applyNumberFormat="1" applyFont="1" applyFill="1" applyBorder="1" applyAlignment="1" applyProtection="1">
      <alignment vertical="center"/>
      <protection locked="0"/>
    </xf>
    <xf numFmtId="0" fontId="6" fillId="2" borderId="29" xfId="0" applyFont="1" applyFill="1" applyBorder="1" applyAlignment="1" applyProtection="1">
      <alignment vertical="center" wrapText="1"/>
      <protection locked="0"/>
    </xf>
    <xf numFmtId="164" fontId="6" fillId="2" borderId="50" xfId="3" applyNumberFormat="1" applyFont="1" applyFill="1" applyBorder="1" applyAlignment="1" applyProtection="1">
      <alignment vertical="center"/>
      <protection locked="0"/>
    </xf>
    <xf numFmtId="0" fontId="6" fillId="2" borderId="29" xfId="0" applyFont="1" applyFill="1" applyBorder="1" applyAlignment="1">
      <alignment horizontal="left" vertical="distributed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51" xfId="0" applyFont="1" applyFill="1" applyBorder="1" applyAlignment="1" applyProtection="1">
      <alignment vertical="center" wrapText="1"/>
      <protection locked="0"/>
    </xf>
    <xf numFmtId="164" fontId="6" fillId="2" borderId="5" xfId="3" applyNumberFormat="1" applyFont="1" applyFill="1" applyBorder="1" applyAlignment="1" applyProtection="1">
      <alignment vertical="center"/>
      <protection locked="0"/>
    </xf>
    <xf numFmtId="164" fontId="6" fillId="2" borderId="34" xfId="3" applyNumberFormat="1" applyFont="1" applyFill="1" applyBorder="1" applyAlignment="1" applyProtection="1">
      <alignment vertical="center"/>
      <protection locked="0"/>
    </xf>
    <xf numFmtId="164" fontId="6" fillId="2" borderId="6" xfId="3" applyNumberFormat="1" applyFont="1" applyFill="1" applyBorder="1" applyAlignment="1" applyProtection="1">
      <alignment vertical="center"/>
      <protection locked="0"/>
    </xf>
    <xf numFmtId="164" fontId="6" fillId="2" borderId="1" xfId="3" applyNumberFormat="1" applyFont="1" applyFill="1" applyBorder="1" applyAlignment="1" applyProtection="1">
      <alignment vertical="center"/>
      <protection locked="0"/>
    </xf>
    <xf numFmtId="164" fontId="6" fillId="2" borderId="52" xfId="3" applyNumberFormat="1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vertical="center" wrapText="1"/>
      <protection locked="0"/>
    </xf>
    <xf numFmtId="164" fontId="6" fillId="2" borderId="15" xfId="3" applyNumberFormat="1" applyFont="1" applyFill="1" applyBorder="1" applyAlignment="1" applyProtection="1">
      <alignment vertical="center"/>
      <protection locked="0"/>
    </xf>
    <xf numFmtId="164" fontId="6" fillId="2" borderId="4" xfId="3" applyNumberFormat="1" applyFont="1" applyFill="1" applyBorder="1" applyAlignment="1" applyProtection="1">
      <alignment vertical="center"/>
      <protection locked="0"/>
    </xf>
    <xf numFmtId="0" fontId="6" fillId="2" borderId="48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>
      <alignment vertical="center"/>
    </xf>
    <xf numFmtId="164" fontId="6" fillId="2" borderId="53" xfId="3" applyNumberFormat="1" applyFont="1" applyFill="1" applyBorder="1" applyAlignment="1" applyProtection="1">
      <alignment vertical="center"/>
      <protection locked="0"/>
    </xf>
    <xf numFmtId="164" fontId="6" fillId="2" borderId="54" xfId="3" applyNumberFormat="1" applyFont="1" applyFill="1" applyBorder="1" applyAlignment="1" applyProtection="1">
      <alignment vertical="center"/>
      <protection locked="0"/>
    </xf>
    <xf numFmtId="0" fontId="6" fillId="2" borderId="26" xfId="0" applyFont="1" applyFill="1" applyBorder="1" applyAlignment="1">
      <alignment vertical="center"/>
    </xf>
    <xf numFmtId="0" fontId="6" fillId="2" borderId="51" xfId="0" applyNumberFormat="1" applyFont="1" applyFill="1" applyBorder="1" applyAlignment="1" applyProtection="1">
      <alignment horizontal="center" vertical="center"/>
      <protection locked="0"/>
    </xf>
    <xf numFmtId="0" fontId="6" fillId="2" borderId="51" xfId="0" applyNumberFormat="1" applyFont="1" applyFill="1" applyBorder="1" applyAlignment="1" applyProtection="1">
      <alignment horizontal="right" vertical="center" wrapText="1"/>
      <protection locked="0"/>
    </xf>
    <xf numFmtId="164" fontId="6" fillId="2" borderId="55" xfId="3" applyNumberFormat="1" applyFont="1" applyFill="1" applyBorder="1" applyAlignment="1" applyProtection="1">
      <alignment vertical="center"/>
      <protection locked="0"/>
    </xf>
    <xf numFmtId="0" fontId="6" fillId="2" borderId="51" xfId="0" applyNumberFormat="1" applyFont="1" applyFill="1" applyBorder="1" applyAlignment="1" applyProtection="1">
      <alignment horizontal="right" vertical="center"/>
      <protection locked="0"/>
    </xf>
    <xf numFmtId="164" fontId="8" fillId="2" borderId="29" xfId="3" applyNumberFormat="1" applyFont="1" applyFill="1" applyBorder="1" applyAlignment="1" applyProtection="1">
      <alignment vertical="center"/>
      <protection locked="0"/>
    </xf>
    <xf numFmtId="164" fontId="6" fillId="2" borderId="29" xfId="0" applyNumberFormat="1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right" vertical="center"/>
      <protection locked="0"/>
    </xf>
    <xf numFmtId="165" fontId="6" fillId="0" borderId="56" xfId="6" applyFont="1" applyBorder="1" applyAlignment="1" applyProtection="1">
      <alignment horizontal="right" vertical="center"/>
    </xf>
    <xf numFmtId="165" fontId="6" fillId="0" borderId="29" xfId="6" applyFont="1" applyBorder="1" applyAlignment="1" applyProtection="1">
      <alignment horizontal="right" vertical="center"/>
    </xf>
    <xf numFmtId="0" fontId="6" fillId="2" borderId="37" xfId="0" applyFont="1" applyFill="1" applyBorder="1" applyAlignment="1" applyProtection="1">
      <alignment vertical="center" wrapText="1"/>
      <protection locked="0"/>
    </xf>
    <xf numFmtId="0" fontId="6" fillId="2" borderId="37" xfId="0" applyFont="1" applyFill="1" applyBorder="1" applyAlignment="1" applyProtection="1">
      <alignment wrapText="1"/>
      <protection locked="0"/>
    </xf>
    <xf numFmtId="164" fontId="6" fillId="2" borderId="26" xfId="1" applyNumberFormat="1" applyFont="1" applyFill="1" applyBorder="1" applyAlignment="1" applyProtection="1">
      <alignment vertical="center"/>
      <protection locked="0"/>
    </xf>
    <xf numFmtId="0" fontId="6" fillId="2" borderId="29" xfId="0" applyFont="1" applyFill="1" applyBorder="1" applyAlignment="1">
      <alignment horizontal="right" vertical="center" wrapText="1"/>
    </xf>
    <xf numFmtId="0" fontId="6" fillId="2" borderId="29" xfId="0" applyFont="1" applyFill="1" applyBorder="1" applyAlignment="1">
      <alignment horizontal="left" vertical="distributed" readingOrder="2"/>
    </xf>
    <xf numFmtId="164" fontId="6" fillId="2" borderId="23" xfId="3" applyNumberFormat="1" applyFont="1" applyFill="1" applyBorder="1" applyAlignment="1" applyProtection="1">
      <alignment vertical="center"/>
      <protection locked="0"/>
    </xf>
    <xf numFmtId="164" fontId="6" fillId="2" borderId="22" xfId="3" applyNumberFormat="1" applyFont="1" applyFill="1" applyBorder="1" applyAlignment="1" applyProtection="1">
      <alignment vertical="center"/>
      <protection locked="0"/>
    </xf>
    <xf numFmtId="164" fontId="8" fillId="2" borderId="18" xfId="3" applyNumberFormat="1" applyFont="1" applyFill="1" applyBorder="1" applyAlignment="1" applyProtection="1">
      <alignment vertical="center"/>
      <protection locked="0"/>
    </xf>
    <xf numFmtId="41" fontId="6" fillId="2" borderId="1" xfId="3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166" fontId="6" fillId="2" borderId="1" xfId="3" applyNumberFormat="1" applyFont="1" applyFill="1" applyBorder="1" applyAlignment="1" applyProtection="1">
      <alignment vertical="center"/>
      <protection locked="0"/>
    </xf>
    <xf numFmtId="0" fontId="6" fillId="2" borderId="29" xfId="0" applyFont="1" applyFill="1" applyBorder="1" applyAlignment="1" applyProtection="1">
      <alignment horizontal="right" vertical="center" wrapText="1"/>
      <protection locked="0"/>
    </xf>
    <xf numFmtId="0" fontId="6" fillId="2" borderId="0" xfId="0" applyFont="1" applyFill="1" applyAlignment="1">
      <alignment vertical="center"/>
    </xf>
    <xf numFmtId="165" fontId="6" fillId="0" borderId="56" xfId="6" applyFont="1" applyBorder="1" applyAlignment="1">
      <alignment horizontal="center" vertical="center"/>
    </xf>
    <xf numFmtId="165" fontId="6" fillId="0" borderId="29" xfId="6" applyFont="1" applyBorder="1" applyAlignment="1" applyProtection="1">
      <alignment horizontal="center" vertical="center"/>
    </xf>
    <xf numFmtId="0" fontId="6" fillId="2" borderId="29" xfId="0" applyFont="1" applyFill="1" applyBorder="1" applyAlignment="1" applyProtection="1">
      <alignment horizontal="right" vertical="center"/>
      <protection locked="0"/>
    </xf>
    <xf numFmtId="0" fontId="6" fillId="2" borderId="16" xfId="0" applyFont="1" applyFill="1" applyBorder="1" applyAlignment="1">
      <alignment vertical="center"/>
    </xf>
    <xf numFmtId="0" fontId="6" fillId="2" borderId="57" xfId="0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 applyProtection="1">
      <alignment vertical="center" wrapText="1"/>
      <protection locked="0"/>
    </xf>
    <xf numFmtId="164" fontId="6" fillId="2" borderId="48" xfId="0" applyNumberFormat="1" applyFont="1" applyFill="1" applyBorder="1" applyAlignment="1" applyProtection="1">
      <alignment vertical="center"/>
      <protection locked="0"/>
    </xf>
    <xf numFmtId="166" fontId="6" fillId="2" borderId="26" xfId="3" applyNumberFormat="1" applyFont="1" applyFill="1" applyBorder="1" applyAlignment="1" applyProtection="1">
      <alignment vertical="center"/>
      <protection locked="0"/>
    </xf>
    <xf numFmtId="0" fontId="6" fillId="2" borderId="48" xfId="0" applyFont="1" applyFill="1" applyBorder="1" applyAlignment="1" applyProtection="1">
      <alignment horizontal="right" vertical="center" wrapText="1"/>
      <protection locked="0"/>
    </xf>
    <xf numFmtId="0" fontId="6" fillId="2" borderId="48" xfId="0" applyFont="1" applyFill="1" applyBorder="1" applyAlignment="1" applyProtection="1">
      <alignment vertical="center"/>
      <protection locked="0"/>
    </xf>
    <xf numFmtId="0" fontId="6" fillId="2" borderId="5" xfId="0" applyFont="1" applyFill="1" applyBorder="1" applyAlignment="1" applyProtection="1">
      <alignment vertical="center" wrapText="1"/>
      <protection locked="0"/>
    </xf>
    <xf numFmtId="164" fontId="6" fillId="2" borderId="51" xfId="3" applyNumberFormat="1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164" fontId="6" fillId="2" borderId="3" xfId="1" applyNumberFormat="1" applyFont="1" applyFill="1" applyBorder="1" applyAlignment="1" applyProtection="1">
      <alignment vertical="center"/>
      <protection locked="0"/>
    </xf>
    <xf numFmtId="164" fontId="6" fillId="2" borderId="1" xfId="1" applyNumberFormat="1" applyFont="1" applyFill="1" applyBorder="1" applyAlignment="1" applyProtection="1">
      <alignment vertical="center"/>
      <protection locked="0"/>
    </xf>
    <xf numFmtId="164" fontId="6" fillId="2" borderId="2" xfId="1" applyNumberFormat="1" applyFont="1" applyFill="1" applyBorder="1" applyAlignment="1" applyProtection="1">
      <alignment vertical="center"/>
      <protection locked="0"/>
    </xf>
    <xf numFmtId="0" fontId="6" fillId="2" borderId="29" xfId="0" applyFont="1" applyFill="1" applyBorder="1" applyAlignment="1" applyProtection="1">
      <alignment horizontal="right" vertical="center" wrapText="1" readingOrder="2"/>
      <protection locked="0"/>
    </xf>
    <xf numFmtId="0" fontId="6" fillId="2" borderId="26" xfId="0" applyFont="1" applyFill="1" applyBorder="1" applyAlignment="1" applyProtection="1">
      <alignment vertical="center"/>
      <protection locked="0"/>
    </xf>
    <xf numFmtId="167" fontId="6" fillId="0" borderId="60" xfId="0" applyNumberFormat="1" applyFont="1" applyBorder="1" applyAlignment="1">
      <alignment horizontal="right" vertical="center" wrapText="1" indent="1" readingOrder="2"/>
    </xf>
    <xf numFmtId="3" fontId="6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9" xfId="0" applyFont="1" applyFill="1" applyBorder="1" applyAlignment="1" applyProtection="1">
      <alignment vertical="center" readingOrder="2"/>
      <protection locked="0"/>
    </xf>
    <xf numFmtId="164" fontId="6" fillId="2" borderId="26" xfId="3" applyNumberFormat="1" applyFont="1" applyFill="1" applyBorder="1" applyAlignment="1" applyProtection="1">
      <alignment horizontal="right" vertical="center"/>
      <protection locked="0"/>
    </xf>
    <xf numFmtId="0" fontId="6" fillId="2" borderId="29" xfId="0" applyFont="1" applyFill="1" applyBorder="1" applyAlignment="1" applyProtection="1">
      <alignment vertical="distributed" wrapText="1"/>
      <protection locked="0"/>
    </xf>
    <xf numFmtId="164" fontId="6" fillId="2" borderId="7" xfId="3" applyNumberFormat="1" applyFont="1" applyFill="1" applyBorder="1" applyAlignment="1" applyProtection="1">
      <alignment vertical="center"/>
      <protection locked="0"/>
    </xf>
    <xf numFmtId="0" fontId="8" fillId="2" borderId="44" xfId="0" applyNumberFormat="1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vertical="center"/>
      <protection locked="0"/>
    </xf>
    <xf numFmtId="0" fontId="6" fillId="2" borderId="4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39" xfId="0" applyNumberFormat="1" applyFont="1" applyFill="1" applyBorder="1" applyAlignment="1" applyProtection="1">
      <alignment horizontal="right" vertical="center" wrapText="1"/>
      <protection locked="0"/>
    </xf>
    <xf numFmtId="164" fontId="6" fillId="2" borderId="0" xfId="3" applyNumberFormat="1" applyFont="1" applyFill="1" applyBorder="1" applyAlignment="1" applyProtection="1">
      <alignment vertical="center"/>
      <protection locked="0"/>
    </xf>
    <xf numFmtId="0" fontId="6" fillId="2" borderId="40" xfId="0" applyFont="1" applyFill="1" applyBorder="1" applyAlignment="1" applyProtection="1">
      <alignment vertical="center" wrapText="1" readingOrder="2"/>
      <protection locked="0"/>
    </xf>
    <xf numFmtId="0" fontId="6" fillId="2" borderId="35" xfId="0" applyNumberFormat="1" applyFont="1" applyFill="1" applyBorder="1" applyAlignment="1" applyProtection="1">
      <alignment horizontal="center" vertical="center"/>
      <protection locked="0"/>
    </xf>
    <xf numFmtId="0" fontId="6" fillId="2" borderId="3" xfId="0" applyNumberFormat="1" applyFont="1" applyFill="1" applyBorder="1" applyAlignment="1" applyProtection="1">
      <alignment horizontal="center" vertical="center"/>
      <protection locked="0"/>
    </xf>
    <xf numFmtId="0" fontId="6" fillId="2" borderId="49" xfId="0" applyNumberFormat="1" applyFont="1" applyFill="1" applyBorder="1" applyAlignment="1" applyProtection="1">
      <alignment horizontal="right" vertical="center" wrapText="1"/>
      <protection locked="0"/>
    </xf>
    <xf numFmtId="164" fontId="6" fillId="2" borderId="36" xfId="3" applyNumberFormat="1" applyFont="1" applyFill="1" applyBorder="1" applyAlignment="1" applyProtection="1">
      <alignment vertical="center"/>
      <protection locked="0"/>
    </xf>
    <xf numFmtId="0" fontId="6" fillId="2" borderId="37" xfId="0" applyFont="1" applyFill="1" applyBorder="1" applyAlignment="1" applyProtection="1">
      <alignment horizontal="right" vertical="center" wrapText="1" readingOrder="2"/>
      <protection locked="0"/>
    </xf>
    <xf numFmtId="0" fontId="6" fillId="2" borderId="37" xfId="0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37" xfId="0" applyFont="1" applyFill="1" applyBorder="1" applyAlignment="1" applyProtection="1">
      <alignment vertical="center" wrapText="1" readingOrder="2"/>
      <protection locked="0"/>
    </xf>
    <xf numFmtId="0" fontId="6" fillId="3" borderId="3" xfId="0" applyNumberFormat="1" applyFont="1" applyFill="1" applyBorder="1" applyAlignment="1" applyProtection="1">
      <alignment horizontal="center" vertical="center"/>
      <protection locked="0"/>
    </xf>
    <xf numFmtId="0" fontId="6" fillId="2" borderId="61" xfId="0" applyFont="1" applyFill="1" applyBorder="1" applyAlignment="1">
      <alignment vertical="center"/>
    </xf>
    <xf numFmtId="0" fontId="6" fillId="2" borderId="25" xfId="0" applyFont="1" applyFill="1" applyBorder="1" applyAlignment="1" applyProtection="1">
      <alignment horizontal="center" vertical="distributed"/>
      <protection locked="0"/>
    </xf>
    <xf numFmtId="0" fontId="6" fillId="2" borderId="26" xfId="0" applyFont="1" applyFill="1" applyBorder="1" applyAlignment="1" applyProtection="1">
      <alignment horizontal="center" vertical="distributed"/>
      <protection locked="0"/>
    </xf>
    <xf numFmtId="0" fontId="6" fillId="2" borderId="30" xfId="0" applyFont="1" applyFill="1" applyBorder="1" applyAlignment="1" applyProtection="1">
      <alignment horizontal="right" vertical="center" wrapText="1"/>
      <protection locked="0"/>
    </xf>
    <xf numFmtId="166" fontId="6" fillId="2" borderId="26" xfId="3" applyNumberFormat="1" applyFont="1" applyFill="1" applyBorder="1" applyAlignment="1" applyProtection="1">
      <alignment vertical="distributed"/>
      <protection locked="0"/>
    </xf>
    <xf numFmtId="164" fontId="6" fillId="2" borderId="32" xfId="1" applyNumberFormat="1" applyFont="1" applyFill="1" applyBorder="1" applyAlignment="1" applyProtection="1">
      <alignment vertical="distributed"/>
      <protection locked="0"/>
    </xf>
    <xf numFmtId="0" fontId="6" fillId="2" borderId="25" xfId="0" applyFont="1" applyFill="1" applyBorder="1" applyAlignment="1" applyProtection="1">
      <alignment vertical="distributed"/>
      <protection locked="0"/>
    </xf>
    <xf numFmtId="0" fontId="6" fillId="2" borderId="26" xfId="0" applyFont="1" applyFill="1" applyBorder="1" applyProtection="1">
      <protection locked="0"/>
    </xf>
    <xf numFmtId="0" fontId="6" fillId="2" borderId="25" xfId="0" applyFont="1" applyFill="1" applyBorder="1" applyProtection="1">
      <protection locked="0"/>
    </xf>
    <xf numFmtId="164" fontId="6" fillId="2" borderId="62" xfId="3" applyNumberFormat="1" applyFont="1" applyFill="1" applyBorder="1" applyAlignment="1" applyProtection="1">
      <alignment vertical="center"/>
      <protection locked="0"/>
    </xf>
    <xf numFmtId="0" fontId="6" fillId="2" borderId="35" xfId="0" applyFont="1" applyFill="1" applyBorder="1" applyAlignment="1" applyProtection="1">
      <alignment horizontal="center" vertical="distributed"/>
      <protection locked="0"/>
    </xf>
    <xf numFmtId="0" fontId="6" fillId="2" borderId="1" xfId="0" applyFont="1" applyFill="1" applyBorder="1" applyAlignment="1" applyProtection="1">
      <alignment horizontal="center" vertical="distributed"/>
      <protection locked="0"/>
    </xf>
    <xf numFmtId="0" fontId="6" fillId="2" borderId="52" xfId="0" applyFont="1" applyFill="1" applyBorder="1" applyAlignment="1" applyProtection="1">
      <alignment horizontal="left" vertical="distributed"/>
      <protection locked="0"/>
    </xf>
    <xf numFmtId="164" fontId="6" fillId="2" borderId="29" xfId="3" applyNumberFormat="1" applyFont="1" applyFill="1" applyBorder="1" applyAlignment="1" applyProtection="1">
      <alignment vertical="distributed"/>
      <protection locked="0"/>
    </xf>
    <xf numFmtId="164" fontId="6" fillId="2" borderId="3" xfId="1" applyNumberFormat="1" applyFont="1" applyFill="1" applyBorder="1" applyAlignment="1" applyProtection="1">
      <alignment vertical="distributed"/>
      <protection locked="0"/>
    </xf>
    <xf numFmtId="164" fontId="6" fillId="2" borderId="37" xfId="3" applyNumberFormat="1" applyFont="1" applyFill="1" applyBorder="1" applyAlignment="1" applyProtection="1">
      <alignment vertical="distributed"/>
      <protection locked="0"/>
    </xf>
    <xf numFmtId="164" fontId="6" fillId="2" borderId="63" xfId="3" applyNumberFormat="1" applyFont="1" applyFill="1" applyBorder="1" applyAlignment="1" applyProtection="1">
      <alignment vertical="distributed"/>
      <protection locked="0"/>
    </xf>
    <xf numFmtId="164" fontId="6" fillId="2" borderId="29" xfId="0" applyNumberFormat="1" applyFont="1" applyFill="1" applyBorder="1" applyAlignment="1" applyProtection="1">
      <alignment vertical="distributed"/>
      <protection locked="0"/>
    </xf>
    <xf numFmtId="164" fontId="6" fillId="2" borderId="51" xfId="3" applyNumberFormat="1" applyFont="1" applyFill="1" applyBorder="1" applyAlignment="1" applyProtection="1">
      <alignment vertical="distributed"/>
      <protection locked="0"/>
    </xf>
    <xf numFmtId="41" fontId="6" fillId="2" borderId="34" xfId="3" applyNumberFormat="1" applyFont="1" applyFill="1" applyBorder="1" applyAlignment="1" applyProtection="1">
      <alignment vertical="distributed"/>
      <protection locked="0"/>
    </xf>
    <xf numFmtId="41" fontId="6" fillId="2" borderId="35" xfId="3" applyNumberFormat="1" applyFont="1" applyFill="1" applyBorder="1" applyAlignment="1" applyProtection="1">
      <alignment vertical="distributed"/>
      <protection locked="0"/>
    </xf>
    <xf numFmtId="0" fontId="6" fillId="2" borderId="3" xfId="0" applyFont="1" applyFill="1" applyBorder="1" applyAlignment="1" applyProtection="1">
      <alignment vertical="distributed"/>
      <protection locked="0"/>
    </xf>
    <xf numFmtId="164" fontId="6" fillId="2" borderId="3" xfId="3" applyNumberFormat="1" applyFont="1" applyFill="1" applyBorder="1" applyAlignment="1" applyProtection="1">
      <alignment vertical="distributed"/>
      <protection locked="0"/>
    </xf>
    <xf numFmtId="164" fontId="6" fillId="2" borderId="1" xfId="3" applyNumberFormat="1" applyFont="1" applyFill="1" applyBorder="1" applyAlignment="1" applyProtection="1">
      <alignment vertical="distributed"/>
      <protection locked="0"/>
    </xf>
    <xf numFmtId="164" fontId="6" fillId="2" borderId="1" xfId="3" applyNumberFormat="1" applyFont="1" applyFill="1" applyBorder="1" applyAlignment="1" applyProtection="1">
      <alignment horizontal="right" vertical="distributed"/>
      <protection locked="0"/>
    </xf>
    <xf numFmtId="164" fontId="6" fillId="2" borderId="52" xfId="3" applyNumberFormat="1" applyFont="1" applyFill="1" applyBorder="1" applyAlignment="1" applyProtection="1">
      <alignment vertical="distributed"/>
      <protection locked="0"/>
    </xf>
    <xf numFmtId="164" fontId="6" fillId="2" borderId="41" xfId="1" applyNumberFormat="1" applyFont="1" applyFill="1" applyBorder="1" applyAlignment="1" applyProtection="1">
      <alignment vertical="distributed"/>
      <protection locked="0"/>
    </xf>
    <xf numFmtId="0" fontId="6" fillId="2" borderId="35" xfId="0" applyFont="1" applyFill="1" applyBorder="1" applyAlignment="1" applyProtection="1">
      <alignment vertical="distributed"/>
      <protection locked="0"/>
    </xf>
    <xf numFmtId="0" fontId="6" fillId="2" borderId="1" xfId="0" applyFont="1" applyFill="1" applyBorder="1" applyAlignment="1" applyProtection="1">
      <alignment vertical="distributed"/>
      <protection locked="0"/>
    </xf>
    <xf numFmtId="164" fontId="6" fillId="2" borderId="5" xfId="3" applyNumberFormat="1" applyFont="1" applyFill="1" applyBorder="1" applyAlignment="1" applyProtection="1">
      <alignment vertical="distributed"/>
      <protection locked="0"/>
    </xf>
    <xf numFmtId="0" fontId="6" fillId="2" borderId="37" xfId="0" applyFont="1" applyFill="1" applyBorder="1" applyAlignment="1" applyProtection="1">
      <alignment vertical="distributed" wrapText="1"/>
      <protection locked="0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vertical="distributed" wrapText="1"/>
      <protection locked="0"/>
    </xf>
    <xf numFmtId="164" fontId="6" fillId="2" borderId="29" xfId="1" applyNumberFormat="1" applyFont="1" applyFill="1" applyBorder="1" applyAlignment="1">
      <alignment vertical="center"/>
    </xf>
    <xf numFmtId="164" fontId="6" fillId="2" borderId="34" xfId="1" applyNumberFormat="1" applyFont="1" applyFill="1" applyBorder="1" applyAlignment="1" applyProtection="1">
      <alignment vertical="distributed"/>
      <protection locked="0"/>
    </xf>
    <xf numFmtId="164" fontId="6" fillId="2" borderId="35" xfId="1" applyNumberFormat="1" applyFont="1" applyFill="1" applyBorder="1" applyAlignment="1" applyProtection="1">
      <alignment vertical="distributed"/>
      <protection locked="0"/>
    </xf>
    <xf numFmtId="0" fontId="6" fillId="2" borderId="3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right" vertical="center"/>
      <protection locked="0"/>
    </xf>
    <xf numFmtId="164" fontId="6" fillId="2" borderId="1" xfId="3" applyNumberFormat="1" applyFont="1" applyFill="1" applyBorder="1" applyAlignment="1" applyProtection="1">
      <alignment horizontal="right" vertical="center"/>
      <protection locked="0"/>
    </xf>
    <xf numFmtId="0" fontId="6" fillId="2" borderId="41" xfId="0" applyFont="1" applyFill="1" applyBorder="1" applyProtection="1">
      <protection locked="0"/>
    </xf>
    <xf numFmtId="0" fontId="6" fillId="2" borderId="35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49" xfId="0" applyFont="1" applyFill="1" applyBorder="1" applyAlignment="1" applyProtection="1">
      <alignment horizontal="center" vertical="center"/>
      <protection locked="0"/>
    </xf>
    <xf numFmtId="0" fontId="6" fillId="2" borderId="29" xfId="0" applyFont="1" applyFill="1" applyBorder="1" applyAlignment="1">
      <alignment vertical="center"/>
    </xf>
    <xf numFmtId="0" fontId="6" fillId="2" borderId="0" xfId="0" applyFont="1" applyFill="1" applyAlignment="1" applyProtection="1">
      <alignment horizontal="right" vertical="center" wrapText="1"/>
      <protection locked="0"/>
    </xf>
    <xf numFmtId="164" fontId="6" fillId="2" borderId="63" xfId="3" applyNumberFormat="1" applyFont="1" applyFill="1" applyBorder="1" applyAlignment="1" applyProtection="1">
      <alignment vertical="center"/>
      <protection locked="0"/>
    </xf>
    <xf numFmtId="164" fontId="6" fillId="2" borderId="34" xfId="1" applyNumberFormat="1" applyFont="1" applyFill="1" applyBorder="1" applyAlignment="1" applyProtection="1">
      <alignment horizontal="center" vertical="distributed"/>
      <protection locked="0"/>
    </xf>
    <xf numFmtId="164" fontId="6" fillId="2" borderId="35" xfId="1" applyNumberFormat="1" applyFont="1" applyFill="1" applyBorder="1" applyAlignment="1" applyProtection="1">
      <alignment horizontal="center" vertical="distributed"/>
      <protection locked="0"/>
    </xf>
    <xf numFmtId="164" fontId="6" fillId="2" borderId="41" xfId="1" applyNumberFormat="1" applyFont="1" applyFill="1" applyBorder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/>
      <protection locked="0"/>
    </xf>
    <xf numFmtId="41" fontId="6" fillId="2" borderId="6" xfId="3" applyNumberFormat="1" applyFont="1" applyFill="1" applyBorder="1" applyAlignment="1" applyProtection="1">
      <alignment vertical="distributed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34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5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center" vertical="distributed"/>
      <protection locked="0"/>
    </xf>
    <xf numFmtId="41" fontId="6" fillId="2" borderId="1" xfId="3" applyNumberFormat="1" applyFont="1" applyFill="1" applyBorder="1" applyAlignment="1" applyProtection="1">
      <alignment vertical="distributed"/>
      <protection locked="0"/>
    </xf>
    <xf numFmtId="3" fontId="6" fillId="2" borderId="1" xfId="0" applyNumberFormat="1" applyFont="1" applyFill="1" applyBorder="1" applyAlignment="1" applyProtection="1">
      <alignment vertical="distributed"/>
      <protection locked="0"/>
    </xf>
    <xf numFmtId="0" fontId="6" fillId="2" borderId="51" xfId="0" applyFont="1" applyFill="1" applyBorder="1" applyProtection="1">
      <protection locked="0"/>
    </xf>
    <xf numFmtId="0" fontId="6" fillId="2" borderId="29" xfId="0" applyFont="1" applyFill="1" applyBorder="1" applyAlignment="1" applyProtection="1">
      <alignment wrapText="1"/>
      <protection locked="0"/>
    </xf>
    <xf numFmtId="0" fontId="6" fillId="0" borderId="62" xfId="0" applyFont="1" applyBorder="1" applyAlignment="1" applyProtection="1">
      <alignment wrapText="1"/>
      <protection locked="0"/>
    </xf>
    <xf numFmtId="0" fontId="9" fillId="0" borderId="0" xfId="0" applyFont="1"/>
    <xf numFmtId="0" fontId="6" fillId="3" borderId="1" xfId="0" applyFont="1" applyFill="1" applyBorder="1" applyAlignment="1" applyProtection="1">
      <alignment horizontal="center" vertical="distributed"/>
      <protection locked="0"/>
    </xf>
    <xf numFmtId="0" fontId="6" fillId="2" borderId="23" xfId="0" applyFont="1" applyFill="1" applyBorder="1" applyAlignment="1">
      <alignment vertical="center"/>
    </xf>
    <xf numFmtId="0" fontId="6" fillId="2" borderId="22" xfId="0" applyFont="1" applyFill="1" applyBorder="1" applyAlignment="1" applyProtection="1">
      <alignment horizontal="center" vertical="distributed"/>
      <protection locked="0"/>
    </xf>
    <xf numFmtId="0" fontId="6" fillId="3" borderId="23" xfId="0" applyFont="1" applyFill="1" applyBorder="1" applyAlignment="1" applyProtection="1">
      <alignment horizontal="center" vertical="distributed"/>
      <protection locked="0"/>
    </xf>
    <xf numFmtId="0" fontId="6" fillId="2" borderId="24" xfId="0" applyFont="1" applyFill="1" applyBorder="1" applyAlignment="1" applyProtection="1">
      <alignment horizontal="left" vertical="distributed"/>
      <protection locked="0"/>
    </xf>
    <xf numFmtId="164" fontId="6" fillId="2" borderId="20" xfId="3" applyNumberFormat="1" applyFont="1" applyFill="1" applyBorder="1" applyAlignment="1" applyProtection="1">
      <alignment vertical="center"/>
      <protection locked="0"/>
    </xf>
    <xf numFmtId="41" fontId="6" fillId="2" borderId="23" xfId="3" applyNumberFormat="1" applyFont="1" applyFill="1" applyBorder="1" applyAlignment="1" applyProtection="1">
      <alignment vertical="distributed"/>
      <protection locked="0"/>
    </xf>
    <xf numFmtId="164" fontId="6" fillId="2" borderId="64" xfId="3" applyNumberFormat="1" applyFont="1" applyFill="1" applyBorder="1" applyAlignment="1" applyProtection="1">
      <alignment vertical="center"/>
      <protection locked="0"/>
    </xf>
    <xf numFmtId="164" fontId="6" fillId="2" borderId="20" xfId="0" applyNumberFormat="1" applyFont="1" applyFill="1" applyBorder="1" applyAlignment="1" applyProtection="1">
      <alignment vertical="center"/>
      <protection locked="0"/>
    </xf>
    <xf numFmtId="164" fontId="6" fillId="2" borderId="65" xfId="3" applyNumberFormat="1" applyFont="1" applyFill="1" applyBorder="1" applyAlignment="1" applyProtection="1">
      <alignment vertical="center"/>
      <protection locked="0"/>
    </xf>
    <xf numFmtId="41" fontId="6" fillId="2" borderId="21" xfId="3" applyNumberFormat="1" applyFont="1" applyFill="1" applyBorder="1" applyAlignment="1" applyProtection="1">
      <alignment vertical="distributed"/>
      <protection locked="0"/>
    </xf>
    <xf numFmtId="41" fontId="6" fillId="2" borderId="22" xfId="3" applyNumberFormat="1" applyFont="1" applyFill="1" applyBorder="1" applyAlignment="1" applyProtection="1">
      <alignment vertical="distributed"/>
      <protection locked="0"/>
    </xf>
    <xf numFmtId="0" fontId="6" fillId="2" borderId="23" xfId="0" applyFont="1" applyFill="1" applyBorder="1" applyProtection="1">
      <protection locked="0"/>
    </xf>
    <xf numFmtId="164" fontId="6" fillId="2" borderId="23" xfId="1" applyNumberFormat="1" applyFont="1" applyFill="1" applyBorder="1" applyAlignment="1" applyProtection="1">
      <alignment vertical="center"/>
      <protection locked="0"/>
    </xf>
    <xf numFmtId="3" fontId="6" fillId="2" borderId="23" xfId="0" applyNumberFormat="1" applyFont="1" applyFill="1" applyBorder="1" applyAlignment="1" applyProtection="1">
      <alignment vertical="distributed"/>
      <protection locked="0"/>
    </xf>
    <xf numFmtId="164" fontId="6" fillId="2" borderId="24" xfId="3" applyNumberFormat="1" applyFont="1" applyFill="1" applyBorder="1" applyAlignment="1" applyProtection="1">
      <alignment vertical="center"/>
      <protection locked="0"/>
    </xf>
    <xf numFmtId="0" fontId="6" fillId="2" borderId="65" xfId="0" applyFont="1" applyFill="1" applyBorder="1" applyProtection="1">
      <protection locked="0"/>
    </xf>
    <xf numFmtId="0" fontId="6" fillId="2" borderId="22" xfId="0" applyFont="1" applyFill="1" applyBorder="1" applyProtection="1">
      <protection locked="0"/>
    </xf>
    <xf numFmtId="0" fontId="6" fillId="2" borderId="18" xfId="0" applyFont="1" applyFill="1" applyBorder="1" applyAlignment="1" applyProtection="1">
      <alignment vertical="center"/>
      <protection locked="0"/>
    </xf>
    <xf numFmtId="0" fontId="6" fillId="0" borderId="51" xfId="0" applyFont="1" applyBorder="1" applyAlignment="1">
      <alignment vertical="center" wrapText="1"/>
    </xf>
    <xf numFmtId="164" fontId="6" fillId="2" borderId="29" xfId="1" applyNumberFormat="1" applyFont="1" applyFill="1" applyBorder="1" applyAlignment="1" applyProtection="1">
      <alignment vertical="center"/>
      <protection locked="0"/>
    </xf>
    <xf numFmtId="164" fontId="6" fillId="2" borderId="54" xfId="1" applyNumberFormat="1" applyFont="1" applyFill="1" applyBorder="1" applyAlignment="1" applyProtection="1">
      <alignment vertical="center"/>
      <protection locked="0"/>
    </xf>
    <xf numFmtId="164" fontId="6" fillId="2" borderId="5" xfId="1" applyNumberFormat="1" applyFont="1" applyFill="1" applyBorder="1" applyAlignment="1" applyProtection="1">
      <alignment vertical="center"/>
      <protection locked="0"/>
    </xf>
    <xf numFmtId="164" fontId="6" fillId="2" borderId="31" xfId="1" applyNumberFormat="1" applyFont="1" applyFill="1" applyBorder="1" applyAlignment="1" applyProtection="1">
      <alignment vertical="center"/>
      <protection locked="0"/>
    </xf>
    <xf numFmtId="164" fontId="6" fillId="2" borderId="34" xfId="1" applyNumberFormat="1" applyFont="1" applyFill="1" applyBorder="1" applyAlignment="1" applyProtection="1">
      <alignment vertical="center"/>
      <protection locked="0"/>
    </xf>
    <xf numFmtId="164" fontId="6" fillId="2" borderId="6" xfId="1" applyNumberFormat="1" applyFont="1" applyFill="1" applyBorder="1" applyAlignment="1" applyProtection="1">
      <alignment vertical="center"/>
      <protection locked="0"/>
    </xf>
    <xf numFmtId="164" fontId="6" fillId="2" borderId="33" xfId="1" applyNumberFormat="1" applyFont="1" applyFill="1" applyBorder="1" applyAlignment="1" applyProtection="1">
      <alignment vertical="center"/>
      <protection locked="0"/>
    </xf>
    <xf numFmtId="164" fontId="6" fillId="2" borderId="55" xfId="1" applyNumberFormat="1" applyFont="1" applyFill="1" applyBorder="1" applyAlignment="1" applyProtection="1">
      <alignment vertical="center"/>
      <protection locked="0"/>
    </xf>
    <xf numFmtId="164" fontId="6" fillId="2" borderId="30" xfId="1" applyNumberFormat="1" applyFont="1" applyFill="1" applyBorder="1" applyAlignment="1" applyProtection="1">
      <alignment vertical="center"/>
      <protection locked="0"/>
    </xf>
    <xf numFmtId="164" fontId="6" fillId="2" borderId="52" xfId="1" applyNumberFormat="1" applyFont="1" applyFill="1" applyBorder="1" applyAlignment="1" applyProtection="1">
      <alignment horizontal="right" vertical="center" wrapText="1"/>
      <protection locked="0"/>
    </xf>
    <xf numFmtId="0" fontId="6" fillId="4" borderId="62" xfId="0" applyFont="1" applyFill="1" applyBorder="1" applyAlignment="1" applyProtection="1">
      <alignment vertical="center" wrapText="1"/>
      <protection locked="0"/>
    </xf>
    <xf numFmtId="164" fontId="6" fillId="2" borderId="33" xfId="1" applyNumberFormat="1" applyFont="1" applyFill="1" applyBorder="1" applyAlignment="1" applyProtection="1">
      <alignment horizontal="right" vertical="center" wrapText="1"/>
      <protection locked="0"/>
    </xf>
    <xf numFmtId="0" fontId="6" fillId="2" borderId="49" xfId="0" applyFont="1" applyFill="1" applyBorder="1" applyAlignment="1" applyProtection="1">
      <alignment vertical="center" wrapText="1"/>
      <protection locked="0"/>
    </xf>
    <xf numFmtId="0" fontId="6" fillId="2" borderId="52" xfId="0" applyFont="1" applyFill="1" applyBorder="1" applyAlignment="1" applyProtection="1">
      <alignment vertical="center" wrapText="1"/>
      <protection locked="0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6" fillId="2" borderId="23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vertical="center" wrapText="1"/>
      <protection locked="0"/>
    </xf>
    <xf numFmtId="164" fontId="6" fillId="2" borderId="66" xfId="3" applyNumberFormat="1" applyFont="1" applyFill="1" applyBorder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vertical="center" wrapText="1"/>
      <protection locked="0"/>
    </xf>
    <xf numFmtId="0" fontId="6" fillId="2" borderId="40" xfId="0" applyFont="1" applyFill="1" applyBorder="1" applyAlignment="1" applyProtection="1">
      <alignment vertical="center" wrapText="1"/>
      <protection locked="0"/>
    </xf>
    <xf numFmtId="0" fontId="6" fillId="2" borderId="50" xfId="0" applyFont="1" applyFill="1" applyBorder="1" applyAlignment="1" applyProtection="1">
      <alignment vertical="center" wrapText="1"/>
      <protection locked="0"/>
    </xf>
    <xf numFmtId="164" fontId="6" fillId="2" borderId="42" xfId="3" applyNumberFormat="1" applyFont="1" applyFill="1" applyBorder="1" applyAlignment="1" applyProtection="1">
      <alignment horizontal="right" vertical="center" wrapText="1"/>
      <protection locked="0"/>
    </xf>
    <xf numFmtId="0" fontId="6" fillId="0" borderId="62" xfId="0" applyFont="1" applyFill="1" applyBorder="1" applyAlignment="1" applyProtection="1">
      <alignment vertical="center"/>
      <protection locked="0"/>
    </xf>
    <xf numFmtId="164" fontId="6" fillId="2" borderId="1" xfId="3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164" fontId="6" fillId="2" borderId="16" xfId="3" applyNumberFormat="1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 applyProtection="1">
      <alignment vertical="center"/>
      <protection locked="0"/>
    </xf>
    <xf numFmtId="0" fontId="6" fillId="2" borderId="67" xfId="0" applyFont="1" applyFill="1" applyBorder="1" applyAlignment="1">
      <alignment vertical="center"/>
    </xf>
    <xf numFmtId="0" fontId="6" fillId="2" borderId="68" xfId="0" applyFont="1" applyFill="1" applyBorder="1" applyAlignment="1" applyProtection="1">
      <alignment horizontal="center" vertical="center"/>
      <protection locked="0"/>
    </xf>
    <xf numFmtId="0" fontId="6" fillId="3" borderId="6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right" vertical="center" wrapText="1"/>
      <protection locked="0"/>
    </xf>
    <xf numFmtId="164" fontId="6" fillId="2" borderId="52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62" xfId="0" applyFont="1" applyFill="1" applyBorder="1"/>
    <xf numFmtId="164" fontId="6" fillId="2" borderId="66" xfId="1" applyNumberFormat="1" applyFont="1" applyFill="1" applyBorder="1" applyAlignment="1" applyProtection="1">
      <alignment vertical="center"/>
      <protection locked="0"/>
    </xf>
    <xf numFmtId="164" fontId="8" fillId="2" borderId="37" xfId="3" applyNumberFormat="1" applyFont="1" applyFill="1" applyBorder="1" applyAlignment="1" applyProtection="1">
      <alignment vertical="center"/>
      <protection locked="0"/>
    </xf>
    <xf numFmtId="0" fontId="6" fillId="2" borderId="30" xfId="0" applyFont="1" applyFill="1" applyBorder="1" applyAlignment="1" applyProtection="1">
      <alignment vertical="center" wrapText="1"/>
      <protection locked="0"/>
    </xf>
    <xf numFmtId="164" fontId="8" fillId="2" borderId="48" xfId="3" applyNumberFormat="1" applyFont="1" applyFill="1" applyBorder="1" applyAlignment="1" applyProtection="1">
      <alignment vertical="center"/>
      <protection locked="0"/>
    </xf>
    <xf numFmtId="164" fontId="8" fillId="2" borderId="31" xfId="3" applyNumberFormat="1" applyFont="1" applyFill="1" applyBorder="1" applyAlignment="1" applyProtection="1">
      <alignment vertical="center"/>
      <protection locked="0"/>
    </xf>
    <xf numFmtId="164" fontId="8" fillId="2" borderId="30" xfId="3" applyNumberFormat="1" applyFont="1" applyFill="1" applyBorder="1" applyAlignment="1" applyProtection="1">
      <alignment vertical="center"/>
      <protection locked="0"/>
    </xf>
    <xf numFmtId="164" fontId="8" fillId="2" borderId="66" xfId="3" applyNumberFormat="1" applyFont="1" applyFill="1" applyBorder="1" applyAlignment="1" applyProtection="1">
      <alignment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0" fontId="8" fillId="2" borderId="41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36" xfId="0" applyFont="1" applyFill="1" applyBorder="1" applyAlignment="1" applyProtection="1">
      <alignment vertical="center" wrapText="1"/>
      <protection locked="0"/>
    </xf>
    <xf numFmtId="164" fontId="8" fillId="2" borderId="49" xfId="3" applyNumberFormat="1" applyFont="1" applyFill="1" applyBorder="1" applyAlignment="1" applyProtection="1">
      <alignment vertical="center"/>
      <protection locked="0"/>
    </xf>
    <xf numFmtId="164" fontId="8" fillId="2" borderId="50" xfId="3" applyNumberFormat="1" applyFont="1" applyFill="1" applyBorder="1" applyAlignment="1" applyProtection="1">
      <alignment vertical="center"/>
      <protection locked="0"/>
    </xf>
    <xf numFmtId="164" fontId="8" fillId="2" borderId="53" xfId="3" applyNumberFormat="1" applyFont="1" applyFill="1" applyBorder="1" applyAlignment="1" applyProtection="1">
      <alignment vertical="center"/>
      <protection locked="0"/>
    </xf>
    <xf numFmtId="164" fontId="8" fillId="2" borderId="35" xfId="3" applyNumberFormat="1" applyFont="1" applyFill="1" applyBorder="1" applyAlignment="1" applyProtection="1">
      <alignment vertical="center"/>
      <protection locked="0"/>
    </xf>
    <xf numFmtId="164" fontId="8" fillId="2" borderId="3" xfId="3" applyNumberFormat="1" applyFont="1" applyFill="1" applyBorder="1" applyAlignment="1" applyProtection="1">
      <alignment vertical="center"/>
      <protection locked="0"/>
    </xf>
    <xf numFmtId="164" fontId="8" fillId="2" borderId="42" xfId="3" applyNumberFormat="1" applyFont="1" applyFill="1" applyBorder="1" applyAlignment="1" applyProtection="1">
      <alignment vertical="center"/>
      <protection locked="0"/>
    </xf>
    <xf numFmtId="164" fontId="8" fillId="2" borderId="41" xfId="3" applyNumberFormat="1" applyFont="1" applyFill="1" applyBorder="1" applyAlignment="1" applyProtection="1">
      <alignment vertical="center"/>
      <protection locked="0"/>
    </xf>
    <xf numFmtId="164" fontId="8" fillId="2" borderId="39" xfId="3" applyNumberFormat="1" applyFont="1" applyFill="1" applyBorder="1" applyAlignment="1" applyProtection="1">
      <alignment vertical="center"/>
      <protection locked="0"/>
    </xf>
    <xf numFmtId="0" fontId="8" fillId="2" borderId="37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5" xfId="0" applyFont="1" applyBorder="1"/>
    <xf numFmtId="164" fontId="8" fillId="0" borderId="46" xfId="1" applyNumberFormat="1" applyFont="1" applyBorder="1" applyAlignment="1">
      <alignment vertical="center"/>
    </xf>
    <xf numFmtId="43" fontId="8" fillId="0" borderId="46" xfId="1" applyFont="1" applyBorder="1" applyAlignment="1">
      <alignment vertical="center"/>
    </xf>
    <xf numFmtId="164" fontId="8" fillId="0" borderId="69" xfId="1" applyNumberFormat="1" applyFont="1" applyBorder="1" applyAlignment="1">
      <alignment vertic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8" fillId="2" borderId="43" xfId="0" applyNumberFormat="1" applyFont="1" applyFill="1" applyBorder="1" applyAlignment="1" applyProtection="1">
      <alignment horizontal="center" vertical="center"/>
      <protection locked="0"/>
    </xf>
    <xf numFmtId="0" fontId="8" fillId="2" borderId="44" xfId="0" applyNumberFormat="1" applyFont="1" applyFill="1" applyBorder="1" applyAlignment="1" applyProtection="1">
      <alignment horizontal="center" vertical="center"/>
      <protection locked="0"/>
    </xf>
    <xf numFmtId="0" fontId="8" fillId="2" borderId="45" xfId="0" applyNumberFormat="1" applyFont="1" applyFill="1" applyBorder="1" applyAlignment="1" applyProtection="1">
      <alignment horizontal="center" vertical="center"/>
      <protection locked="0"/>
    </xf>
    <xf numFmtId="164" fontId="7" fillId="0" borderId="0" xfId="3" applyNumberFormat="1" applyFont="1" applyFill="1" applyBorder="1" applyAlignment="1" applyProtection="1">
      <alignment horizontal="right"/>
      <protection locked="0"/>
    </xf>
    <xf numFmtId="0" fontId="8" fillId="2" borderId="9" xfId="0" applyFont="1" applyFill="1" applyBorder="1" applyAlignment="1" applyProtection="1">
      <alignment horizontal="center" vertical="top"/>
      <protection locked="0"/>
    </xf>
    <xf numFmtId="0" fontId="8" fillId="2" borderId="16" xfId="0" applyFont="1" applyFill="1" applyBorder="1" applyAlignment="1" applyProtection="1">
      <alignment horizontal="center" vertical="top"/>
      <protection locked="0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/>
      <protection locked="0"/>
    </xf>
    <xf numFmtId="0" fontId="8" fillId="2" borderId="13" xfId="0" applyFont="1" applyFill="1" applyBorder="1" applyAlignment="1" applyProtection="1">
      <alignment horizontal="center" vertical="top"/>
      <protection locked="0"/>
    </xf>
    <xf numFmtId="0" fontId="8" fillId="2" borderId="14" xfId="0" applyFont="1" applyFill="1" applyBorder="1" applyAlignment="1" applyProtection="1">
      <alignment horizontal="center" vertical="top"/>
      <protection locked="0"/>
    </xf>
    <xf numFmtId="0" fontId="8" fillId="2" borderId="11" xfId="0" applyFont="1" applyFill="1" applyBorder="1" applyAlignment="1" applyProtection="1">
      <alignment horizontal="center" vertical="top"/>
      <protection locked="0"/>
    </xf>
    <xf numFmtId="0" fontId="8" fillId="2" borderId="18" xfId="0" applyFont="1" applyFill="1" applyBorder="1" applyAlignment="1" applyProtection="1">
      <alignment horizontal="center" vertical="top"/>
      <protection locked="0"/>
    </xf>
    <xf numFmtId="0" fontId="8" fillId="2" borderId="58" xfId="0" applyNumberFormat="1" applyFont="1" applyFill="1" applyBorder="1" applyAlignment="1" applyProtection="1">
      <alignment horizontal="center" vertical="center"/>
      <protection locked="0"/>
    </xf>
    <xf numFmtId="0" fontId="8" fillId="2" borderId="59" xfId="0" applyNumberFormat="1" applyFont="1" applyFill="1" applyBorder="1" applyAlignment="1" applyProtection="1">
      <alignment horizontal="center" vertical="center"/>
      <protection locked="0"/>
    </xf>
    <xf numFmtId="0" fontId="8" fillId="2" borderId="17" xfId="0" applyNumberFormat="1" applyFont="1" applyFill="1" applyBorder="1" applyAlignment="1" applyProtection="1">
      <alignment horizontal="center" vertical="center"/>
      <protection locked="0"/>
    </xf>
    <xf numFmtId="0" fontId="8" fillId="2" borderId="12" xfId="0" applyNumberFormat="1" applyFont="1" applyFill="1" applyBorder="1" applyAlignment="1" applyProtection="1">
      <alignment horizontal="center" vertical="center"/>
      <protection locked="0"/>
    </xf>
    <xf numFmtId="0" fontId="8" fillId="2" borderId="14" xfId="0" applyNumberFormat="1" applyFont="1" applyFill="1" applyBorder="1" applyAlignment="1" applyProtection="1">
      <alignment horizontal="center" vertical="center"/>
      <protection locked="0"/>
    </xf>
    <xf numFmtId="0" fontId="8" fillId="2" borderId="13" xfId="0" applyNumberFormat="1" applyFont="1" applyFill="1" applyBorder="1" applyAlignment="1" applyProtection="1">
      <alignment horizontal="center" vertical="center"/>
      <protection locked="0"/>
    </xf>
    <xf numFmtId="0" fontId="8" fillId="2" borderId="47" xfId="0" applyNumberFormat="1" applyFont="1" applyFill="1" applyBorder="1" applyAlignment="1" applyProtection="1">
      <alignment horizontal="center" vertical="center"/>
      <protection locked="0"/>
    </xf>
  </cellXfs>
  <cellStyles count="7">
    <cellStyle name="Comma" xfId="1" builtinId="3"/>
    <cellStyle name="Comma 2" xfId="2"/>
    <cellStyle name="Comma 3" xfId="3"/>
    <cellStyle name="Excel Built-in Normal" xfId="4"/>
    <cellStyle name="Normal" xfId="0" builtinId="0"/>
    <cellStyle name="Normal 2" xfId="5"/>
    <cellStyle name="Normal_עותק של פיתוח  2101201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G316"/>
  <sheetViews>
    <sheetView rightToLeft="1" tabSelected="1" zoomScale="50" zoomScaleNormal="50" zoomScaleSheetLayoutView="69" workbookViewId="0">
      <pane ySplit="4" topLeftCell="A282" activePane="bottomLeft" state="frozen"/>
      <selection pane="bottomLeft" sqref="A1:AF297"/>
    </sheetView>
  </sheetViews>
  <sheetFormatPr defaultColWidth="9.109375" defaultRowHeight="22.8" outlineLevelRow="2" x14ac:dyDescent="0.4"/>
  <cols>
    <col min="1" max="1" width="8.44140625" style="1" customWidth="1"/>
    <col min="2" max="2" width="6.6640625" style="292" customWidth="1"/>
    <col min="3" max="3" width="8.109375" style="4" customWidth="1"/>
    <col min="4" max="4" width="43.88671875" style="293" bestFit="1" customWidth="1"/>
    <col min="5" max="5" width="13.109375" style="293" customWidth="1"/>
    <col min="6" max="6" width="12.5546875" style="293" customWidth="1"/>
    <col min="7" max="7" width="15.88671875" style="293" bestFit="1" customWidth="1"/>
    <col min="8" max="8" width="13.21875" style="293" bestFit="1" customWidth="1"/>
    <col min="9" max="9" width="13.88671875" style="293" customWidth="1"/>
    <col min="10" max="10" width="16.109375" style="293" customWidth="1"/>
    <col min="11" max="11" width="14.88671875" style="293" bestFit="1" customWidth="1"/>
    <col min="12" max="12" width="12.44140625" style="293" customWidth="1"/>
    <col min="13" max="13" width="14.88671875" style="293" bestFit="1" customWidth="1"/>
    <col min="14" max="14" width="11.33203125" style="293" customWidth="1"/>
    <col min="15" max="15" width="9.88671875" style="293" customWidth="1"/>
    <col min="16" max="17" width="13.109375" style="293" bestFit="1" customWidth="1"/>
    <col min="18" max="18" width="11.88671875" style="293" customWidth="1"/>
    <col min="19" max="19" width="14.109375" style="293" customWidth="1"/>
    <col min="20" max="20" width="11.88671875" style="293" customWidth="1"/>
    <col min="21" max="21" width="13.21875" style="293" bestFit="1" customWidth="1"/>
    <col min="22" max="22" width="14" style="293" bestFit="1" customWidth="1"/>
    <col min="23" max="23" width="11.44140625" style="293" customWidth="1"/>
    <col min="24" max="24" width="12.44140625" style="293" customWidth="1"/>
    <col min="25" max="25" width="11.5546875" style="293" bestFit="1" customWidth="1"/>
    <col min="26" max="26" width="9.88671875" style="293" bestFit="1" customWidth="1"/>
    <col min="27" max="27" width="11.5546875" style="293" bestFit="1" customWidth="1"/>
    <col min="28" max="28" width="10.33203125" style="293" customWidth="1"/>
    <col min="29" max="29" width="12.5546875" style="293" customWidth="1"/>
    <col min="30" max="30" width="11" style="293" customWidth="1"/>
    <col min="31" max="31" width="13.21875" style="293" bestFit="1" customWidth="1"/>
    <col min="32" max="32" width="49.5546875" style="293" customWidth="1"/>
    <col min="33" max="34" width="9.109375" style="2" customWidth="1"/>
    <col min="35" max="35" width="4.109375" style="2" customWidth="1"/>
    <col min="36" max="36" width="0.109375" style="2" customWidth="1"/>
    <col min="37" max="16384" width="9.109375" style="2"/>
  </cols>
  <sheetData>
    <row r="1" spans="1:32" ht="28.2" x14ac:dyDescent="0.5">
      <c r="B1" s="297" t="s">
        <v>1</v>
      </c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  <c r="AC1" s="297"/>
      <c r="AD1" s="297"/>
      <c r="AE1" s="297"/>
      <c r="AF1" s="297"/>
    </row>
    <row r="2" spans="1:32" ht="23.4" thickBot="1" x14ac:dyDescent="0.45">
      <c r="B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24" customHeight="1" x14ac:dyDescent="0.4">
      <c r="A3" s="6"/>
      <c r="B3" s="298" t="s">
        <v>2</v>
      </c>
      <c r="C3" s="298" t="s">
        <v>3</v>
      </c>
      <c r="D3" s="7" t="s">
        <v>4</v>
      </c>
      <c r="E3" s="7" t="s">
        <v>5</v>
      </c>
      <c r="F3" s="300" t="s">
        <v>6</v>
      </c>
      <c r="G3" s="300" t="s">
        <v>7</v>
      </c>
      <c r="H3" s="302" t="s">
        <v>8</v>
      </c>
      <c r="I3" s="303"/>
      <c r="J3" s="300" t="s">
        <v>9</v>
      </c>
      <c r="K3" s="302" t="s">
        <v>10</v>
      </c>
      <c r="L3" s="304"/>
      <c r="M3" s="304"/>
      <c r="N3" s="304"/>
      <c r="O3" s="304"/>
      <c r="P3" s="304"/>
      <c r="Q3" s="304"/>
      <c r="R3" s="304"/>
      <c r="S3" s="304"/>
      <c r="T3" s="304"/>
      <c r="U3" s="303"/>
      <c r="V3" s="302" t="s">
        <v>11</v>
      </c>
      <c r="W3" s="304"/>
      <c r="X3" s="304"/>
      <c r="Y3" s="304"/>
      <c r="Z3" s="304"/>
      <c r="AA3" s="304"/>
      <c r="AB3" s="304"/>
      <c r="AC3" s="304"/>
      <c r="AD3" s="304"/>
      <c r="AE3" s="303"/>
      <c r="AF3" s="305" t="s">
        <v>12</v>
      </c>
    </row>
    <row r="4" spans="1:32" ht="46.2" thickBot="1" x14ac:dyDescent="0.45">
      <c r="A4" s="8"/>
      <c r="B4" s="299"/>
      <c r="C4" s="299"/>
      <c r="D4" s="9"/>
      <c r="E4" s="10" t="s">
        <v>13</v>
      </c>
      <c r="F4" s="301"/>
      <c r="G4" s="301"/>
      <c r="H4" s="11">
        <v>2019</v>
      </c>
      <c r="I4" s="12">
        <v>2020</v>
      </c>
      <c r="J4" s="301"/>
      <c r="K4" s="13" t="s">
        <v>14</v>
      </c>
      <c r="L4" s="14" t="s">
        <v>15</v>
      </c>
      <c r="M4" s="15" t="s">
        <v>16</v>
      </c>
      <c r="N4" s="15" t="s">
        <v>17</v>
      </c>
      <c r="O4" s="15" t="s">
        <v>18</v>
      </c>
      <c r="P4" s="15" t="s">
        <v>19</v>
      </c>
      <c r="Q4" s="15" t="s">
        <v>0</v>
      </c>
      <c r="R4" s="15" t="s">
        <v>20</v>
      </c>
      <c r="S4" s="15" t="s">
        <v>21</v>
      </c>
      <c r="T4" s="16" t="s">
        <v>22</v>
      </c>
      <c r="U4" s="17" t="s">
        <v>23</v>
      </c>
      <c r="V4" s="13" t="s">
        <v>14</v>
      </c>
      <c r="W4" s="14" t="s">
        <v>15</v>
      </c>
      <c r="X4" s="15" t="s">
        <v>16</v>
      </c>
      <c r="Y4" s="15" t="s">
        <v>17</v>
      </c>
      <c r="Z4" s="15" t="s">
        <v>18</v>
      </c>
      <c r="AA4" s="15" t="s">
        <v>19</v>
      </c>
      <c r="AB4" s="15" t="s">
        <v>0</v>
      </c>
      <c r="AC4" s="15" t="s">
        <v>21</v>
      </c>
      <c r="AD4" s="15" t="s">
        <v>24</v>
      </c>
      <c r="AE4" s="17" t="s">
        <v>25</v>
      </c>
      <c r="AF4" s="306"/>
    </row>
    <row r="5" spans="1:32" ht="50.1" customHeight="1" outlineLevel="2" x14ac:dyDescent="0.4">
      <c r="A5" s="8"/>
      <c r="B5" s="18"/>
      <c r="C5" s="19"/>
      <c r="D5" s="20" t="s">
        <v>26</v>
      </c>
      <c r="E5" s="21"/>
      <c r="F5" s="22"/>
      <c r="G5" s="22">
        <f>J5+F5</f>
        <v>18371</v>
      </c>
      <c r="H5" s="23">
        <f>U5</f>
        <v>18371</v>
      </c>
      <c r="I5" s="21">
        <f>AE5</f>
        <v>0</v>
      </c>
      <c r="J5" s="24">
        <f>SUM(H5:I5)</f>
        <v>18371</v>
      </c>
      <c r="K5" s="25">
        <v>11182</v>
      </c>
      <c r="L5" s="26">
        <f>1216+500</f>
        <v>1716</v>
      </c>
      <c r="M5" s="27">
        <f>4223+1000</f>
        <v>5223</v>
      </c>
      <c r="N5" s="27"/>
      <c r="O5" s="27"/>
      <c r="P5" s="27">
        <v>250</v>
      </c>
      <c r="Q5" s="27"/>
      <c r="R5" s="27"/>
      <c r="S5" s="27">
        <f>SUM(K5:Q5)</f>
        <v>18371</v>
      </c>
      <c r="T5" s="27"/>
      <c r="U5" s="28">
        <f>SUM(S5:T5)</f>
        <v>18371</v>
      </c>
      <c r="V5" s="25"/>
      <c r="W5" s="26"/>
      <c r="X5" s="27"/>
      <c r="Y5" s="27"/>
      <c r="Z5" s="27"/>
      <c r="AA5" s="27"/>
      <c r="AB5" s="27"/>
      <c r="AC5" s="27">
        <f>SUM(V5:AB5)</f>
        <v>0</v>
      </c>
      <c r="AD5" s="27"/>
      <c r="AE5" s="23">
        <f>SUM(AC5:AD5)</f>
        <v>0</v>
      </c>
      <c r="AF5" s="29"/>
    </row>
    <row r="6" spans="1:32" ht="50.1" customHeight="1" outlineLevel="2" thickBot="1" x14ac:dyDescent="0.45">
      <c r="A6" s="30"/>
      <c r="B6" s="31"/>
      <c r="C6" s="32"/>
      <c r="D6" s="33" t="s">
        <v>27</v>
      </c>
      <c r="E6" s="34"/>
      <c r="F6" s="35"/>
      <c r="G6" s="34">
        <f>J6+F6</f>
        <v>19573.099999999999</v>
      </c>
      <c r="H6" s="36">
        <f>U6</f>
        <v>19573.099999999999</v>
      </c>
      <c r="I6" s="37">
        <f>AE6</f>
        <v>0</v>
      </c>
      <c r="J6" s="24">
        <f>SUM(H6:I6)</f>
        <v>19573.099999999999</v>
      </c>
      <c r="K6" s="38">
        <v>19573.099999999999</v>
      </c>
      <c r="L6" s="39"/>
      <c r="M6" s="40"/>
      <c r="N6" s="40"/>
      <c r="O6" s="40"/>
      <c r="P6" s="40"/>
      <c r="Q6" s="40"/>
      <c r="R6" s="41"/>
      <c r="S6" s="41">
        <f>SUM(K6:Q6)</f>
        <v>19573.099999999999</v>
      </c>
      <c r="T6" s="40"/>
      <c r="U6" s="42">
        <f>SUM(S6:T6)</f>
        <v>19573.099999999999</v>
      </c>
      <c r="V6" s="38"/>
      <c r="W6" s="39"/>
      <c r="X6" s="40"/>
      <c r="Y6" s="40"/>
      <c r="Z6" s="40"/>
      <c r="AA6" s="40"/>
      <c r="AB6" s="40"/>
      <c r="AC6" s="41">
        <f>SUM(V6:AB6)</f>
        <v>0</v>
      </c>
      <c r="AD6" s="40"/>
      <c r="AE6" s="36">
        <f>SUM(AC6:AD6)</f>
        <v>0</v>
      </c>
      <c r="AF6" s="43"/>
    </row>
    <row r="7" spans="1:32" ht="50.1" customHeight="1" outlineLevel="1" thickBot="1" x14ac:dyDescent="0.45">
      <c r="A7" s="44"/>
      <c r="B7" s="294" t="s">
        <v>28</v>
      </c>
      <c r="C7" s="295"/>
      <c r="D7" s="296"/>
      <c r="E7" s="45">
        <f t="shared" ref="E7:AE7" si="0">SUBTOTAL(9,E5:E6)</f>
        <v>0</v>
      </c>
      <c r="F7" s="45">
        <f t="shared" si="0"/>
        <v>0</v>
      </c>
      <c r="G7" s="45">
        <f t="shared" si="0"/>
        <v>37944.1</v>
      </c>
      <c r="H7" s="45">
        <f t="shared" si="0"/>
        <v>37944.1</v>
      </c>
      <c r="I7" s="45">
        <f t="shared" si="0"/>
        <v>0</v>
      </c>
      <c r="J7" s="46">
        <f t="shared" si="0"/>
        <v>37944.1</v>
      </c>
      <c r="K7" s="45">
        <f t="shared" si="0"/>
        <v>30755.1</v>
      </c>
      <c r="L7" s="45">
        <f t="shared" si="0"/>
        <v>1716</v>
      </c>
      <c r="M7" s="45">
        <f t="shared" si="0"/>
        <v>5223</v>
      </c>
      <c r="N7" s="45">
        <f t="shared" si="0"/>
        <v>0</v>
      </c>
      <c r="O7" s="45">
        <f t="shared" si="0"/>
        <v>0</v>
      </c>
      <c r="P7" s="45">
        <f t="shared" si="0"/>
        <v>250</v>
      </c>
      <c r="Q7" s="45">
        <f t="shared" si="0"/>
        <v>0</v>
      </c>
      <c r="R7" s="45">
        <f t="shared" si="0"/>
        <v>0</v>
      </c>
      <c r="S7" s="45">
        <f t="shared" si="0"/>
        <v>37944.1</v>
      </c>
      <c r="T7" s="45">
        <f t="shared" si="0"/>
        <v>0</v>
      </c>
      <c r="U7" s="45">
        <f t="shared" si="0"/>
        <v>37944.1</v>
      </c>
      <c r="V7" s="45">
        <f t="shared" si="0"/>
        <v>0</v>
      </c>
      <c r="W7" s="45">
        <f t="shared" si="0"/>
        <v>0</v>
      </c>
      <c r="X7" s="45">
        <f t="shared" si="0"/>
        <v>0</v>
      </c>
      <c r="Y7" s="45">
        <f t="shared" si="0"/>
        <v>0</v>
      </c>
      <c r="Z7" s="45">
        <f t="shared" si="0"/>
        <v>0</v>
      </c>
      <c r="AA7" s="45">
        <f t="shared" si="0"/>
        <v>0</v>
      </c>
      <c r="AB7" s="45">
        <f t="shared" si="0"/>
        <v>0</v>
      </c>
      <c r="AC7" s="45">
        <f t="shared" si="0"/>
        <v>0</v>
      </c>
      <c r="AD7" s="45">
        <f t="shared" si="0"/>
        <v>0</v>
      </c>
      <c r="AE7" s="47">
        <f t="shared" si="0"/>
        <v>0</v>
      </c>
      <c r="AF7" s="43"/>
    </row>
    <row r="8" spans="1:32" s="53" customFormat="1" ht="54.75" customHeight="1" outlineLevel="2" x14ac:dyDescent="0.4">
      <c r="A8" s="48">
        <v>1</v>
      </c>
      <c r="B8" s="18">
        <v>710</v>
      </c>
      <c r="C8" s="49">
        <v>4162</v>
      </c>
      <c r="D8" s="50" t="s">
        <v>29</v>
      </c>
      <c r="E8" s="51"/>
      <c r="F8" s="51"/>
      <c r="G8" s="51">
        <f t="shared" ref="G8:G24" si="1">J8+F8</f>
        <v>600</v>
      </c>
      <c r="H8" s="23">
        <f t="shared" ref="H8:H24" si="2">U8</f>
        <v>300</v>
      </c>
      <c r="I8" s="51">
        <f t="shared" ref="I8:I24" si="3">AE8</f>
        <v>300</v>
      </c>
      <c r="J8" s="24">
        <f t="shared" ref="J8:J23" si="4">SUM(H8:I8)</f>
        <v>600</v>
      </c>
      <c r="K8" s="25">
        <v>300</v>
      </c>
      <c r="L8" s="26"/>
      <c r="M8" s="27"/>
      <c r="N8" s="27"/>
      <c r="O8" s="27"/>
      <c r="P8" s="27"/>
      <c r="Q8" s="27"/>
      <c r="R8" s="27"/>
      <c r="S8" s="27">
        <f t="shared" ref="S8:S24" si="5">SUM(K8:Q8)</f>
        <v>300</v>
      </c>
      <c r="T8" s="27"/>
      <c r="U8" s="28">
        <f t="shared" ref="U8:U23" si="6">SUM(S8:T8)</f>
        <v>300</v>
      </c>
      <c r="V8" s="25">
        <v>300</v>
      </c>
      <c r="W8" s="26"/>
      <c r="X8" s="27"/>
      <c r="Y8" s="27"/>
      <c r="Z8" s="27"/>
      <c r="AA8" s="27"/>
      <c r="AB8" s="27"/>
      <c r="AC8" s="27">
        <f>SUM(V8:AB8)</f>
        <v>300</v>
      </c>
      <c r="AD8" s="27"/>
      <c r="AE8" s="23">
        <f>SUM(AC8:AD8)</f>
        <v>300</v>
      </c>
      <c r="AF8" s="52" t="s">
        <v>30</v>
      </c>
    </row>
    <row r="9" spans="1:32" s="53" customFormat="1" ht="50.1" customHeight="1" outlineLevel="2" x14ac:dyDescent="0.4">
      <c r="A9" s="48">
        <v>6</v>
      </c>
      <c r="B9" s="31">
        <v>710</v>
      </c>
      <c r="C9" s="32">
        <v>2418</v>
      </c>
      <c r="D9" s="54" t="s">
        <v>31</v>
      </c>
      <c r="E9" s="34">
        <v>20332</v>
      </c>
      <c r="F9" s="34">
        <v>17566</v>
      </c>
      <c r="G9" s="34">
        <f t="shared" si="1"/>
        <v>18066</v>
      </c>
      <c r="H9" s="55">
        <f t="shared" si="2"/>
        <v>250</v>
      </c>
      <c r="I9" s="34">
        <f t="shared" si="3"/>
        <v>250</v>
      </c>
      <c r="J9" s="24">
        <f t="shared" si="4"/>
        <v>500</v>
      </c>
      <c r="K9" s="38">
        <v>250</v>
      </c>
      <c r="L9" s="39"/>
      <c r="M9" s="40"/>
      <c r="N9" s="40"/>
      <c r="O9" s="40"/>
      <c r="P9" s="40"/>
      <c r="Q9" s="40"/>
      <c r="R9" s="40"/>
      <c r="S9" s="41">
        <f t="shared" si="5"/>
        <v>250</v>
      </c>
      <c r="T9" s="40"/>
      <c r="U9" s="42">
        <f>SUM(R9:T9)</f>
        <v>250</v>
      </c>
      <c r="V9" s="38">
        <v>250</v>
      </c>
      <c r="W9" s="39"/>
      <c r="X9" s="40"/>
      <c r="Y9" s="40"/>
      <c r="Z9" s="40"/>
      <c r="AA9" s="40"/>
      <c r="AB9" s="40"/>
      <c r="AC9" s="41">
        <f>SUM(V9:AB9)</f>
        <v>250</v>
      </c>
      <c r="AD9" s="40"/>
      <c r="AE9" s="36">
        <f>SUM(AC9:AD9)</f>
        <v>250</v>
      </c>
      <c r="AF9" s="56"/>
    </row>
    <row r="10" spans="1:32" s="53" customFormat="1" ht="50.1" customHeight="1" outlineLevel="2" x14ac:dyDescent="0.4">
      <c r="A10" s="48"/>
      <c r="B10" s="31">
        <v>710</v>
      </c>
      <c r="C10" s="32">
        <v>3451</v>
      </c>
      <c r="D10" s="54" t="s">
        <v>32</v>
      </c>
      <c r="E10" s="34">
        <v>4060</v>
      </c>
      <c r="F10" s="34">
        <v>4060</v>
      </c>
      <c r="G10" s="34">
        <f t="shared" si="1"/>
        <v>4310</v>
      </c>
      <c r="H10" s="55">
        <f t="shared" si="2"/>
        <v>250</v>
      </c>
      <c r="I10" s="34">
        <f t="shared" si="3"/>
        <v>0</v>
      </c>
      <c r="J10" s="24">
        <f t="shared" si="4"/>
        <v>250</v>
      </c>
      <c r="K10" s="38">
        <v>250</v>
      </c>
      <c r="L10" s="39"/>
      <c r="M10" s="40"/>
      <c r="N10" s="40"/>
      <c r="O10" s="40"/>
      <c r="P10" s="40"/>
      <c r="Q10" s="40"/>
      <c r="R10" s="40"/>
      <c r="S10" s="40">
        <f t="shared" si="5"/>
        <v>250</v>
      </c>
      <c r="T10" s="40"/>
      <c r="U10" s="57">
        <f>SUM(R10:T10)</f>
        <v>250</v>
      </c>
      <c r="V10" s="38"/>
      <c r="W10" s="39"/>
      <c r="X10" s="40"/>
      <c r="Y10" s="40"/>
      <c r="Z10" s="40"/>
      <c r="AA10" s="40"/>
      <c r="AB10" s="40"/>
      <c r="AC10" s="40">
        <f>SUM(V10:AB10)</f>
        <v>0</v>
      </c>
      <c r="AD10" s="40"/>
      <c r="AE10" s="55">
        <f>SUM(AC10:AD10)</f>
        <v>0</v>
      </c>
      <c r="AF10" s="58"/>
    </row>
    <row r="11" spans="1:32" s="53" customFormat="1" ht="72" customHeight="1" outlineLevel="2" x14ac:dyDescent="0.4">
      <c r="A11" s="48">
        <v>6</v>
      </c>
      <c r="B11" s="31">
        <v>710</v>
      </c>
      <c r="C11" s="59">
        <v>4163</v>
      </c>
      <c r="D11" s="54" t="s">
        <v>33</v>
      </c>
      <c r="E11" s="34"/>
      <c r="F11" s="34"/>
      <c r="G11" s="34">
        <f t="shared" si="1"/>
        <v>3500</v>
      </c>
      <c r="H11" s="55">
        <f t="shared" si="2"/>
        <v>500</v>
      </c>
      <c r="I11" s="34">
        <f t="shared" si="3"/>
        <v>3000</v>
      </c>
      <c r="J11" s="24">
        <f t="shared" si="4"/>
        <v>3500</v>
      </c>
      <c r="K11" s="38">
        <v>500</v>
      </c>
      <c r="L11" s="39"/>
      <c r="M11" s="40"/>
      <c r="N11" s="40"/>
      <c r="O11" s="40"/>
      <c r="P11" s="40"/>
      <c r="Q11" s="40"/>
      <c r="R11" s="40"/>
      <c r="S11" s="40">
        <f t="shared" si="5"/>
        <v>500</v>
      </c>
      <c r="T11" s="40"/>
      <c r="U11" s="57">
        <f>SUM(R11:T11)</f>
        <v>500</v>
      </c>
      <c r="V11" s="38">
        <v>3000</v>
      </c>
      <c r="W11" s="39"/>
      <c r="X11" s="40"/>
      <c r="Y11" s="40"/>
      <c r="Z11" s="40"/>
      <c r="AA11" s="40"/>
      <c r="AB11" s="40"/>
      <c r="AC11" s="40">
        <f>SUM(V11:AB11)</f>
        <v>3000</v>
      </c>
      <c r="AD11" s="40"/>
      <c r="AE11" s="55">
        <f>SUM(AC11:AD11)</f>
        <v>3000</v>
      </c>
      <c r="AF11" s="56"/>
    </row>
    <row r="12" spans="1:32" s="53" customFormat="1" ht="50.1" customHeight="1" outlineLevel="2" x14ac:dyDescent="0.4">
      <c r="A12" s="48">
        <v>6</v>
      </c>
      <c r="B12" s="60">
        <v>710</v>
      </c>
      <c r="C12" s="61">
        <v>4019</v>
      </c>
      <c r="D12" s="62" t="s">
        <v>34</v>
      </c>
      <c r="E12" s="22">
        <v>1500</v>
      </c>
      <c r="F12" s="22">
        <v>500</v>
      </c>
      <c r="G12" s="22">
        <f t="shared" si="1"/>
        <v>1100</v>
      </c>
      <c r="H12" s="63">
        <f t="shared" si="2"/>
        <v>300</v>
      </c>
      <c r="I12" s="22">
        <f t="shared" si="3"/>
        <v>300</v>
      </c>
      <c r="J12" s="24">
        <f t="shared" si="4"/>
        <v>600</v>
      </c>
      <c r="K12" s="64">
        <v>300</v>
      </c>
      <c r="L12" s="65"/>
      <c r="M12" s="66"/>
      <c r="N12" s="66"/>
      <c r="O12" s="66"/>
      <c r="P12" s="66"/>
      <c r="Q12" s="66"/>
      <c r="R12" s="66"/>
      <c r="S12" s="66">
        <f t="shared" si="5"/>
        <v>300</v>
      </c>
      <c r="T12" s="66"/>
      <c r="U12" s="67">
        <f t="shared" si="6"/>
        <v>300</v>
      </c>
      <c r="V12" s="64">
        <v>300</v>
      </c>
      <c r="W12" s="65"/>
      <c r="X12" s="66"/>
      <c r="Y12" s="66"/>
      <c r="Z12" s="66"/>
      <c r="AA12" s="66"/>
      <c r="AB12" s="66"/>
      <c r="AC12" s="66">
        <f t="shared" ref="AC12:AC24" si="7">SUM(V12:AB12)</f>
        <v>300</v>
      </c>
      <c r="AD12" s="66"/>
      <c r="AE12" s="67">
        <f t="shared" ref="AE12:AE24" si="8">SUM(AC12:AD12)</f>
        <v>300</v>
      </c>
      <c r="AF12" s="56" t="s">
        <v>35</v>
      </c>
    </row>
    <row r="13" spans="1:32" s="53" customFormat="1" ht="64.5" customHeight="1" outlineLevel="2" x14ac:dyDescent="0.4">
      <c r="A13" s="48">
        <v>6</v>
      </c>
      <c r="B13" s="60">
        <v>710</v>
      </c>
      <c r="C13" s="68">
        <v>4164</v>
      </c>
      <c r="D13" s="62" t="s">
        <v>36</v>
      </c>
      <c r="E13" s="22"/>
      <c r="F13" s="22"/>
      <c r="G13" s="22">
        <f>J13+F13</f>
        <v>2500</v>
      </c>
      <c r="H13" s="63">
        <f>U13</f>
        <v>500</v>
      </c>
      <c r="I13" s="22">
        <f>AE13</f>
        <v>2000</v>
      </c>
      <c r="J13" s="24">
        <f t="shared" ref="J13" si="9">SUM(H13:I13)</f>
        <v>2500</v>
      </c>
      <c r="K13" s="64">
        <v>500</v>
      </c>
      <c r="L13" s="65"/>
      <c r="M13" s="66"/>
      <c r="N13" s="66"/>
      <c r="O13" s="66"/>
      <c r="P13" s="66"/>
      <c r="Q13" s="66"/>
      <c r="R13" s="66"/>
      <c r="S13" s="66">
        <f>SUM(K13:Q13)</f>
        <v>500</v>
      </c>
      <c r="T13" s="66"/>
      <c r="U13" s="67">
        <f>SUM(S13:T13)</f>
        <v>500</v>
      </c>
      <c r="V13" s="64">
        <v>2000</v>
      </c>
      <c r="W13" s="65"/>
      <c r="X13" s="66"/>
      <c r="Y13" s="66"/>
      <c r="Z13" s="66"/>
      <c r="AA13" s="66"/>
      <c r="AB13" s="66"/>
      <c r="AC13" s="66">
        <f t="shared" si="7"/>
        <v>2000</v>
      </c>
      <c r="AD13" s="66"/>
      <c r="AE13" s="67">
        <f t="shared" si="8"/>
        <v>2000</v>
      </c>
      <c r="AF13" s="56"/>
    </row>
    <row r="14" spans="1:32" s="53" customFormat="1" ht="68.25" customHeight="1" outlineLevel="2" x14ac:dyDescent="0.4">
      <c r="A14" s="48">
        <v>6</v>
      </c>
      <c r="B14" s="69">
        <v>710</v>
      </c>
      <c r="C14" s="70">
        <v>4166</v>
      </c>
      <c r="D14" s="71" t="s">
        <v>37</v>
      </c>
      <c r="E14" s="37"/>
      <c r="F14" s="37"/>
      <c r="G14" s="37">
        <f>J14+F14</f>
        <v>600</v>
      </c>
      <c r="H14" s="36">
        <f>U14</f>
        <v>100</v>
      </c>
      <c r="I14" s="37">
        <f>AE14</f>
        <v>500</v>
      </c>
      <c r="J14" s="24">
        <f t="shared" si="4"/>
        <v>600</v>
      </c>
      <c r="K14" s="72">
        <v>100</v>
      </c>
      <c r="L14" s="73"/>
      <c r="M14" s="41"/>
      <c r="N14" s="41"/>
      <c r="O14" s="41"/>
      <c r="P14" s="41"/>
      <c r="Q14" s="41"/>
      <c r="R14" s="41"/>
      <c r="S14" s="41">
        <f>SUM(K14:Q14)</f>
        <v>100</v>
      </c>
      <c r="T14" s="41"/>
      <c r="U14" s="42">
        <f>SUM(R14:T14)</f>
        <v>100</v>
      </c>
      <c r="V14" s="72">
        <v>500</v>
      </c>
      <c r="W14" s="73"/>
      <c r="X14" s="41"/>
      <c r="Y14" s="41"/>
      <c r="Z14" s="41"/>
      <c r="AA14" s="41"/>
      <c r="AB14" s="41"/>
      <c r="AC14" s="41">
        <f t="shared" si="7"/>
        <v>500</v>
      </c>
      <c r="AD14" s="41"/>
      <c r="AE14" s="42">
        <f t="shared" si="8"/>
        <v>500</v>
      </c>
      <c r="AF14" s="74"/>
    </row>
    <row r="15" spans="1:32" s="53" customFormat="1" ht="57.75" customHeight="1" outlineLevel="2" x14ac:dyDescent="0.4">
      <c r="A15" s="75">
        <v>6</v>
      </c>
      <c r="B15" s="31">
        <v>710</v>
      </c>
      <c r="C15" s="59">
        <v>4167</v>
      </c>
      <c r="D15" s="54" t="s">
        <v>38</v>
      </c>
      <c r="E15" s="34"/>
      <c r="F15" s="34"/>
      <c r="G15" s="34">
        <f t="shared" ref="G15:G22" si="10">J15+F15</f>
        <v>100</v>
      </c>
      <c r="H15" s="55">
        <f t="shared" ref="H15:H22" si="11">U15</f>
        <v>100</v>
      </c>
      <c r="I15" s="34">
        <f t="shared" ref="I15:I22" si="12">AE15</f>
        <v>0</v>
      </c>
      <c r="J15" s="76">
        <f t="shared" ref="J15:J22" si="13">SUM(H15:I15)</f>
        <v>100</v>
      </c>
      <c r="K15" s="38">
        <v>100</v>
      </c>
      <c r="L15" s="39"/>
      <c r="M15" s="40"/>
      <c r="N15" s="40"/>
      <c r="O15" s="40"/>
      <c r="P15" s="40"/>
      <c r="Q15" s="40"/>
      <c r="R15" s="40"/>
      <c r="S15" s="40">
        <f t="shared" ref="S15:S22" si="14">SUM(K15:Q15)</f>
        <v>100</v>
      </c>
      <c r="T15" s="40"/>
      <c r="U15" s="57">
        <f t="shared" ref="U15:U19" si="15">SUM(S15:T15)</f>
        <v>100</v>
      </c>
      <c r="V15" s="38"/>
      <c r="W15" s="39"/>
      <c r="X15" s="40"/>
      <c r="Y15" s="40"/>
      <c r="Z15" s="40"/>
      <c r="AA15" s="40"/>
      <c r="AB15" s="40"/>
      <c r="AC15" s="40">
        <f t="shared" si="7"/>
        <v>0</v>
      </c>
      <c r="AD15" s="40"/>
      <c r="AE15" s="57">
        <f t="shared" si="8"/>
        <v>0</v>
      </c>
      <c r="AF15" s="74"/>
    </row>
    <row r="16" spans="1:32" s="53" customFormat="1" ht="50.1" customHeight="1" outlineLevel="2" x14ac:dyDescent="0.4">
      <c r="A16" s="48">
        <v>6</v>
      </c>
      <c r="B16" s="60">
        <v>710</v>
      </c>
      <c r="C16" s="68">
        <v>4168</v>
      </c>
      <c r="D16" s="62" t="s">
        <v>39</v>
      </c>
      <c r="E16" s="22"/>
      <c r="F16" s="22"/>
      <c r="G16" s="22">
        <f t="shared" si="10"/>
        <v>100</v>
      </c>
      <c r="H16" s="63">
        <f t="shared" si="11"/>
        <v>50</v>
      </c>
      <c r="I16" s="22">
        <f t="shared" si="12"/>
        <v>50</v>
      </c>
      <c r="J16" s="77">
        <f t="shared" si="13"/>
        <v>100</v>
      </c>
      <c r="K16" s="64">
        <v>50</v>
      </c>
      <c r="L16" s="65"/>
      <c r="M16" s="66"/>
      <c r="N16" s="66"/>
      <c r="O16" s="66"/>
      <c r="P16" s="66"/>
      <c r="Q16" s="66"/>
      <c r="R16" s="66"/>
      <c r="S16" s="66">
        <f t="shared" si="14"/>
        <v>50</v>
      </c>
      <c r="T16" s="66"/>
      <c r="U16" s="67">
        <f t="shared" si="15"/>
        <v>50</v>
      </c>
      <c r="V16" s="64">
        <v>50</v>
      </c>
      <c r="W16" s="65"/>
      <c r="X16" s="66"/>
      <c r="Y16" s="66"/>
      <c r="Z16" s="66"/>
      <c r="AA16" s="66"/>
      <c r="AB16" s="66"/>
      <c r="AC16" s="66">
        <f t="shared" si="7"/>
        <v>50</v>
      </c>
      <c r="AD16" s="66"/>
      <c r="AE16" s="67">
        <f t="shared" si="8"/>
        <v>50</v>
      </c>
      <c r="AF16" s="56"/>
    </row>
    <row r="17" spans="1:32" s="53" customFormat="1" ht="50.1" customHeight="1" outlineLevel="2" x14ac:dyDescent="0.4">
      <c r="A17" s="78">
        <v>12</v>
      </c>
      <c r="B17" s="61">
        <v>710</v>
      </c>
      <c r="C17" s="61">
        <v>3870</v>
      </c>
      <c r="D17" s="62" t="s">
        <v>40</v>
      </c>
      <c r="E17" s="22">
        <v>50</v>
      </c>
      <c r="F17" s="22">
        <v>50</v>
      </c>
      <c r="G17" s="22">
        <f>J17+F17</f>
        <v>130</v>
      </c>
      <c r="H17" s="63">
        <f t="shared" si="11"/>
        <v>40</v>
      </c>
      <c r="I17" s="22">
        <f t="shared" si="12"/>
        <v>40</v>
      </c>
      <c r="J17" s="77">
        <f t="shared" si="13"/>
        <v>80</v>
      </c>
      <c r="K17" s="64">
        <v>40</v>
      </c>
      <c r="L17" s="65"/>
      <c r="M17" s="66"/>
      <c r="N17" s="66"/>
      <c r="O17" s="66"/>
      <c r="P17" s="66"/>
      <c r="Q17" s="66"/>
      <c r="R17" s="66"/>
      <c r="S17" s="66">
        <f t="shared" si="14"/>
        <v>40</v>
      </c>
      <c r="T17" s="66"/>
      <c r="U17" s="67">
        <f t="shared" si="15"/>
        <v>40</v>
      </c>
      <c r="V17" s="64">
        <v>40</v>
      </c>
      <c r="W17" s="65"/>
      <c r="X17" s="66"/>
      <c r="Y17" s="66"/>
      <c r="Z17" s="66"/>
      <c r="AA17" s="66"/>
      <c r="AB17" s="66"/>
      <c r="AC17" s="66">
        <f t="shared" si="7"/>
        <v>40</v>
      </c>
      <c r="AD17" s="66"/>
      <c r="AE17" s="67">
        <f t="shared" si="8"/>
        <v>40</v>
      </c>
      <c r="AF17" s="74"/>
    </row>
    <row r="18" spans="1:32" s="53" customFormat="1" ht="50.1" customHeight="1" outlineLevel="2" x14ac:dyDescent="0.4">
      <c r="A18" s="78">
        <v>12</v>
      </c>
      <c r="B18" s="61">
        <v>710</v>
      </c>
      <c r="C18" s="68">
        <v>4169</v>
      </c>
      <c r="D18" s="62" t="s">
        <v>41</v>
      </c>
      <c r="E18" s="22"/>
      <c r="F18" s="22"/>
      <c r="G18" s="22">
        <f t="shared" ref="G18" si="16">J18+F18</f>
        <v>15</v>
      </c>
      <c r="H18" s="63">
        <f t="shared" si="11"/>
        <v>15</v>
      </c>
      <c r="I18" s="22">
        <f t="shared" si="12"/>
        <v>0</v>
      </c>
      <c r="J18" s="77">
        <f t="shared" si="13"/>
        <v>15</v>
      </c>
      <c r="K18" s="64">
        <v>15</v>
      </c>
      <c r="L18" s="65"/>
      <c r="M18" s="66"/>
      <c r="N18" s="66"/>
      <c r="O18" s="66"/>
      <c r="P18" s="66"/>
      <c r="Q18" s="66"/>
      <c r="R18" s="66"/>
      <c r="S18" s="66">
        <f t="shared" si="14"/>
        <v>15</v>
      </c>
      <c r="T18" s="66"/>
      <c r="U18" s="67">
        <f>SUM(R18:T18)</f>
        <v>15</v>
      </c>
      <c r="V18" s="64"/>
      <c r="W18" s="65"/>
      <c r="X18" s="66"/>
      <c r="Y18" s="66"/>
      <c r="Z18" s="66"/>
      <c r="AA18" s="66"/>
      <c r="AB18" s="66"/>
      <c r="AC18" s="66">
        <f t="shared" si="7"/>
        <v>0</v>
      </c>
      <c r="AD18" s="66"/>
      <c r="AE18" s="67">
        <f t="shared" si="8"/>
        <v>0</v>
      </c>
      <c r="AF18" s="74"/>
    </row>
    <row r="19" spans="1:32" s="53" customFormat="1" ht="50.1" customHeight="1" outlineLevel="2" x14ac:dyDescent="0.4">
      <c r="A19" s="48">
        <v>12</v>
      </c>
      <c r="B19" s="60">
        <v>710</v>
      </c>
      <c r="C19" s="68">
        <v>4170</v>
      </c>
      <c r="D19" s="62" t="s">
        <v>42</v>
      </c>
      <c r="E19" s="22"/>
      <c r="F19" s="22"/>
      <c r="G19" s="22">
        <f t="shared" si="10"/>
        <v>60</v>
      </c>
      <c r="H19" s="63">
        <f t="shared" si="11"/>
        <v>60</v>
      </c>
      <c r="I19" s="22">
        <f t="shared" si="12"/>
        <v>0</v>
      </c>
      <c r="J19" s="77">
        <f t="shared" si="13"/>
        <v>60</v>
      </c>
      <c r="K19" s="64">
        <v>60</v>
      </c>
      <c r="L19" s="65"/>
      <c r="M19" s="66"/>
      <c r="N19" s="66"/>
      <c r="O19" s="66"/>
      <c r="P19" s="66"/>
      <c r="Q19" s="66"/>
      <c r="R19" s="66"/>
      <c r="S19" s="66">
        <f t="shared" si="14"/>
        <v>60</v>
      </c>
      <c r="T19" s="66"/>
      <c r="U19" s="67">
        <f t="shared" si="15"/>
        <v>60</v>
      </c>
      <c r="V19" s="64"/>
      <c r="W19" s="65"/>
      <c r="X19" s="66"/>
      <c r="Y19" s="66"/>
      <c r="Z19" s="66"/>
      <c r="AA19" s="66"/>
      <c r="AB19" s="66"/>
      <c r="AC19" s="66">
        <f t="shared" si="7"/>
        <v>0</v>
      </c>
      <c r="AD19" s="66"/>
      <c r="AE19" s="67">
        <f t="shared" si="8"/>
        <v>0</v>
      </c>
      <c r="AF19" s="74"/>
    </row>
    <row r="20" spans="1:32" s="53" customFormat="1" ht="50.1" customHeight="1" outlineLevel="2" x14ac:dyDescent="0.4">
      <c r="A20" s="48">
        <v>6</v>
      </c>
      <c r="B20" s="60">
        <v>710</v>
      </c>
      <c r="C20" s="61">
        <v>4021</v>
      </c>
      <c r="D20" s="62" t="s">
        <v>43</v>
      </c>
      <c r="E20" s="22">
        <v>1000</v>
      </c>
      <c r="F20" s="22">
        <v>1000</v>
      </c>
      <c r="G20" s="22">
        <f t="shared" si="10"/>
        <v>8000</v>
      </c>
      <c r="H20" s="63">
        <f t="shared" si="11"/>
        <v>500</v>
      </c>
      <c r="I20" s="22">
        <f t="shared" si="12"/>
        <v>6500</v>
      </c>
      <c r="J20" s="77">
        <f t="shared" si="13"/>
        <v>7000</v>
      </c>
      <c r="K20" s="64">
        <v>500</v>
      </c>
      <c r="L20" s="65"/>
      <c r="M20" s="66"/>
      <c r="N20" s="66"/>
      <c r="O20" s="66"/>
      <c r="P20" s="66"/>
      <c r="Q20" s="66"/>
      <c r="R20" s="66"/>
      <c r="S20" s="66">
        <f t="shared" si="14"/>
        <v>500</v>
      </c>
      <c r="T20" s="66"/>
      <c r="U20" s="67">
        <f>SUM(R20:T20)</f>
        <v>500</v>
      </c>
      <c r="V20" s="64">
        <v>6500</v>
      </c>
      <c r="W20" s="65"/>
      <c r="X20" s="66"/>
      <c r="Y20" s="66"/>
      <c r="Z20" s="66"/>
      <c r="AA20" s="66"/>
      <c r="AB20" s="66"/>
      <c r="AC20" s="66">
        <f t="shared" si="7"/>
        <v>6500</v>
      </c>
      <c r="AD20" s="66"/>
      <c r="AE20" s="67">
        <f t="shared" si="8"/>
        <v>6500</v>
      </c>
      <c r="AF20" s="74"/>
    </row>
    <row r="21" spans="1:32" s="53" customFormat="1" ht="58.5" customHeight="1" outlineLevel="2" x14ac:dyDescent="0.4">
      <c r="A21" s="48">
        <v>6</v>
      </c>
      <c r="B21" s="60">
        <v>710</v>
      </c>
      <c r="C21" s="61">
        <v>3523</v>
      </c>
      <c r="D21" s="62" t="s">
        <v>44</v>
      </c>
      <c r="E21" s="22">
        <v>3227</v>
      </c>
      <c r="F21" s="22">
        <v>1864</v>
      </c>
      <c r="G21" s="22">
        <f t="shared" si="10"/>
        <v>2064</v>
      </c>
      <c r="H21" s="63">
        <f t="shared" si="11"/>
        <v>200</v>
      </c>
      <c r="I21" s="22">
        <f t="shared" si="12"/>
        <v>0</v>
      </c>
      <c r="J21" s="77">
        <f t="shared" si="13"/>
        <v>200</v>
      </c>
      <c r="K21" s="64">
        <v>200</v>
      </c>
      <c r="L21" s="65"/>
      <c r="M21" s="66"/>
      <c r="N21" s="66"/>
      <c r="O21" s="66"/>
      <c r="P21" s="66"/>
      <c r="Q21" s="66"/>
      <c r="R21" s="66"/>
      <c r="S21" s="66">
        <f t="shared" si="14"/>
        <v>200</v>
      </c>
      <c r="T21" s="66"/>
      <c r="U21" s="67">
        <f t="shared" ref="U21" si="17">SUM(S21:T21)</f>
        <v>200</v>
      </c>
      <c r="V21" s="64"/>
      <c r="W21" s="65"/>
      <c r="X21" s="66"/>
      <c r="Y21" s="66"/>
      <c r="Z21" s="66"/>
      <c r="AA21" s="66"/>
      <c r="AB21" s="66"/>
      <c r="AC21" s="66">
        <f t="shared" si="7"/>
        <v>0</v>
      </c>
      <c r="AD21" s="66"/>
      <c r="AE21" s="67">
        <f t="shared" si="8"/>
        <v>0</v>
      </c>
      <c r="AF21" s="74"/>
    </row>
    <row r="22" spans="1:32" s="53" customFormat="1" ht="58.5" customHeight="1" outlineLevel="2" x14ac:dyDescent="0.4">
      <c r="A22" s="48">
        <v>45</v>
      </c>
      <c r="B22" s="60">
        <v>710</v>
      </c>
      <c r="C22" s="68">
        <v>4252</v>
      </c>
      <c r="D22" s="62" t="s">
        <v>45</v>
      </c>
      <c r="E22" s="22"/>
      <c r="F22" s="22"/>
      <c r="G22" s="22">
        <f t="shared" si="10"/>
        <v>230.58499999999998</v>
      </c>
      <c r="H22" s="63">
        <f t="shared" si="11"/>
        <v>230.58499999999998</v>
      </c>
      <c r="I22" s="22">
        <f t="shared" si="12"/>
        <v>0</v>
      </c>
      <c r="J22" s="77">
        <f t="shared" si="13"/>
        <v>230.58499999999998</v>
      </c>
      <c r="K22" s="64">
        <v>46.116999999999997</v>
      </c>
      <c r="L22" s="65"/>
      <c r="M22" s="66"/>
      <c r="N22" s="66"/>
      <c r="O22" s="66"/>
      <c r="P22" s="66"/>
      <c r="Q22" s="66"/>
      <c r="R22" s="66"/>
      <c r="S22" s="66">
        <f t="shared" si="14"/>
        <v>46.116999999999997</v>
      </c>
      <c r="T22" s="66">
        <v>184.46799999999999</v>
      </c>
      <c r="U22" s="67">
        <f>SUM(R22:T22)</f>
        <v>230.58499999999998</v>
      </c>
      <c r="V22" s="64"/>
      <c r="W22" s="65"/>
      <c r="X22" s="66"/>
      <c r="Y22" s="66"/>
      <c r="Z22" s="66"/>
      <c r="AA22" s="66"/>
      <c r="AB22" s="66"/>
      <c r="AC22" s="66">
        <f t="shared" si="7"/>
        <v>0</v>
      </c>
      <c r="AD22" s="66"/>
      <c r="AE22" s="67">
        <f t="shared" si="8"/>
        <v>0</v>
      </c>
      <c r="AF22" s="74" t="s">
        <v>46</v>
      </c>
    </row>
    <row r="23" spans="1:32" s="53" customFormat="1" ht="58.5" customHeight="1" outlineLevel="2" x14ac:dyDescent="0.4">
      <c r="A23" s="48">
        <v>45</v>
      </c>
      <c r="B23" s="60">
        <v>710</v>
      </c>
      <c r="C23" s="68">
        <v>4171</v>
      </c>
      <c r="D23" s="62" t="s">
        <v>47</v>
      </c>
      <c r="E23" s="22"/>
      <c r="F23" s="22"/>
      <c r="G23" s="22">
        <f t="shared" si="1"/>
        <v>233.75</v>
      </c>
      <c r="H23" s="63">
        <f t="shared" si="2"/>
        <v>233.75</v>
      </c>
      <c r="I23" s="22">
        <f t="shared" si="3"/>
        <v>0</v>
      </c>
      <c r="J23" s="77">
        <f t="shared" si="4"/>
        <v>233.75</v>
      </c>
      <c r="K23" s="64">
        <v>46.75</v>
      </c>
      <c r="L23" s="65"/>
      <c r="M23" s="66"/>
      <c r="N23" s="66"/>
      <c r="O23" s="66"/>
      <c r="P23" s="66"/>
      <c r="Q23" s="66"/>
      <c r="R23" s="66"/>
      <c r="S23" s="66">
        <f t="shared" si="5"/>
        <v>46.75</v>
      </c>
      <c r="T23" s="66">
        <v>187</v>
      </c>
      <c r="U23" s="67">
        <f t="shared" si="6"/>
        <v>233.75</v>
      </c>
      <c r="V23" s="64"/>
      <c r="W23" s="65"/>
      <c r="X23" s="66"/>
      <c r="Y23" s="66"/>
      <c r="Z23" s="66"/>
      <c r="AA23" s="66"/>
      <c r="AB23" s="66"/>
      <c r="AC23" s="66">
        <f t="shared" si="7"/>
        <v>0</v>
      </c>
      <c r="AD23" s="66"/>
      <c r="AE23" s="67">
        <f t="shared" si="8"/>
        <v>0</v>
      </c>
      <c r="AF23" s="74" t="s">
        <v>46</v>
      </c>
    </row>
    <row r="24" spans="1:32" s="53" customFormat="1" ht="58.5" customHeight="1" outlineLevel="2" thickBot="1" x14ac:dyDescent="0.45">
      <c r="A24" s="78">
        <v>45</v>
      </c>
      <c r="B24" s="18">
        <v>710</v>
      </c>
      <c r="C24" s="49">
        <v>4256</v>
      </c>
      <c r="D24" s="50" t="s">
        <v>48</v>
      </c>
      <c r="E24" s="51"/>
      <c r="F24" s="51"/>
      <c r="G24" s="51">
        <f t="shared" si="1"/>
        <v>208</v>
      </c>
      <c r="H24" s="23">
        <f t="shared" si="2"/>
        <v>104</v>
      </c>
      <c r="I24" s="51">
        <f t="shared" si="3"/>
        <v>104</v>
      </c>
      <c r="J24" s="24">
        <f t="shared" ref="J24" si="18">SUM(H24:I24)</f>
        <v>208</v>
      </c>
      <c r="K24" s="25">
        <v>10.4</v>
      </c>
      <c r="L24" s="26"/>
      <c r="M24" s="27"/>
      <c r="N24" s="27"/>
      <c r="O24" s="27"/>
      <c r="P24" s="27"/>
      <c r="Q24" s="27"/>
      <c r="R24" s="27"/>
      <c r="S24" s="27">
        <f t="shared" si="5"/>
        <v>10.4</v>
      </c>
      <c r="T24" s="27">
        <v>93.6</v>
      </c>
      <c r="U24" s="28">
        <f>SUM(R24:T24)</f>
        <v>104</v>
      </c>
      <c r="V24" s="25">
        <v>10.4</v>
      </c>
      <c r="W24" s="26"/>
      <c r="X24" s="27"/>
      <c r="Y24" s="27"/>
      <c r="Z24" s="27"/>
      <c r="AA24" s="27"/>
      <c r="AB24" s="27"/>
      <c r="AC24" s="27">
        <f t="shared" si="7"/>
        <v>10.4</v>
      </c>
      <c r="AD24" s="27">
        <v>93.6</v>
      </c>
      <c r="AE24" s="28">
        <f t="shared" si="8"/>
        <v>104</v>
      </c>
      <c r="AF24" s="74" t="s">
        <v>46</v>
      </c>
    </row>
    <row r="25" spans="1:32" ht="50.1" customHeight="1" outlineLevel="1" thickBot="1" x14ac:dyDescent="0.45">
      <c r="A25" s="48"/>
      <c r="B25" s="294" t="s">
        <v>49</v>
      </c>
      <c r="C25" s="295"/>
      <c r="D25" s="296"/>
      <c r="E25" s="45">
        <f t="shared" ref="E25:AE25" si="19">SUBTOTAL(9,E8:E24)</f>
        <v>30169</v>
      </c>
      <c r="F25" s="45">
        <f t="shared" si="19"/>
        <v>25040</v>
      </c>
      <c r="G25" s="45">
        <f t="shared" si="19"/>
        <v>41817.334999999999</v>
      </c>
      <c r="H25" s="45">
        <f t="shared" si="19"/>
        <v>3733.335</v>
      </c>
      <c r="I25" s="45">
        <f t="shared" si="19"/>
        <v>13044</v>
      </c>
      <c r="J25" s="45">
        <f t="shared" si="19"/>
        <v>16777.334999999999</v>
      </c>
      <c r="K25" s="45">
        <f t="shared" si="19"/>
        <v>3268.2670000000003</v>
      </c>
      <c r="L25" s="45">
        <f t="shared" si="19"/>
        <v>0</v>
      </c>
      <c r="M25" s="45">
        <f t="shared" si="19"/>
        <v>0</v>
      </c>
      <c r="N25" s="45">
        <f t="shared" si="19"/>
        <v>0</v>
      </c>
      <c r="O25" s="45">
        <f t="shared" si="19"/>
        <v>0</v>
      </c>
      <c r="P25" s="45">
        <f t="shared" si="19"/>
        <v>0</v>
      </c>
      <c r="Q25" s="45">
        <f t="shared" si="19"/>
        <v>0</v>
      </c>
      <c r="R25" s="45">
        <f t="shared" si="19"/>
        <v>0</v>
      </c>
      <c r="S25" s="45">
        <f t="shared" si="19"/>
        <v>3268.2670000000003</v>
      </c>
      <c r="T25" s="45">
        <f t="shared" si="19"/>
        <v>465.06799999999998</v>
      </c>
      <c r="U25" s="45">
        <f t="shared" si="19"/>
        <v>3733.335</v>
      </c>
      <c r="V25" s="45">
        <f t="shared" si="19"/>
        <v>12950.4</v>
      </c>
      <c r="W25" s="45">
        <f t="shared" si="19"/>
        <v>0</v>
      </c>
      <c r="X25" s="45">
        <f t="shared" si="19"/>
        <v>0</v>
      </c>
      <c r="Y25" s="45">
        <f t="shared" si="19"/>
        <v>0</v>
      </c>
      <c r="Z25" s="45">
        <f t="shared" si="19"/>
        <v>0</v>
      </c>
      <c r="AA25" s="45">
        <f t="shared" si="19"/>
        <v>0</v>
      </c>
      <c r="AB25" s="45">
        <f t="shared" si="19"/>
        <v>0</v>
      </c>
      <c r="AC25" s="45">
        <f t="shared" si="19"/>
        <v>12950.4</v>
      </c>
      <c r="AD25" s="45">
        <f t="shared" si="19"/>
        <v>93.6</v>
      </c>
      <c r="AE25" s="45">
        <f t="shared" si="19"/>
        <v>13044</v>
      </c>
      <c r="AF25" s="43"/>
    </row>
    <row r="26" spans="1:32" s="53" customFormat="1" ht="84" customHeight="1" outlineLevel="2" x14ac:dyDescent="0.4">
      <c r="A26" s="48">
        <v>6</v>
      </c>
      <c r="B26" s="79">
        <v>721</v>
      </c>
      <c r="C26" s="59">
        <v>4172</v>
      </c>
      <c r="D26" s="80" t="s">
        <v>50</v>
      </c>
      <c r="E26" s="22">
        <v>3258</v>
      </c>
      <c r="F26" s="77">
        <v>3258</v>
      </c>
      <c r="G26" s="81">
        <f>F26+J26</f>
        <v>3308</v>
      </c>
      <c r="H26" s="63">
        <f>U26</f>
        <v>50</v>
      </c>
      <c r="I26" s="22">
        <f>AE26</f>
        <v>0</v>
      </c>
      <c r="J26" s="24">
        <f>SUM(H26:I26)</f>
        <v>50</v>
      </c>
      <c r="K26" s="64">
        <v>50</v>
      </c>
      <c r="L26" s="65"/>
      <c r="M26" s="66"/>
      <c r="N26" s="66"/>
      <c r="O26" s="66"/>
      <c r="P26" s="66"/>
      <c r="Q26" s="66"/>
      <c r="R26" s="27"/>
      <c r="S26" s="27">
        <f>SUM(K26:Q26)</f>
        <v>50</v>
      </c>
      <c r="T26" s="66"/>
      <c r="U26" s="28">
        <f>SUM(R26:T26)</f>
        <v>50</v>
      </c>
      <c r="V26" s="64"/>
      <c r="W26" s="65"/>
      <c r="X26" s="66"/>
      <c r="Y26" s="66"/>
      <c r="Z26" s="66"/>
      <c r="AA26" s="66"/>
      <c r="AB26" s="66"/>
      <c r="AC26" s="27">
        <f>SUM(V26:AB26)</f>
        <v>0</v>
      </c>
      <c r="AD26" s="66"/>
      <c r="AE26" s="23">
        <f>SUM(AC26:AD26)</f>
        <v>0</v>
      </c>
      <c r="AF26" s="56"/>
    </row>
    <row r="27" spans="1:32" s="53" customFormat="1" ht="84" customHeight="1" outlineLevel="2" x14ac:dyDescent="0.4">
      <c r="A27" s="48">
        <v>6</v>
      </c>
      <c r="B27" s="79">
        <v>721</v>
      </c>
      <c r="C27" s="32">
        <v>2846</v>
      </c>
      <c r="D27" s="80" t="s">
        <v>51</v>
      </c>
      <c r="E27" s="22">
        <v>3258</v>
      </c>
      <c r="F27" s="77">
        <v>3258</v>
      </c>
      <c r="G27" s="81">
        <f>F27+J27</f>
        <v>5358</v>
      </c>
      <c r="H27" s="63">
        <f>U27</f>
        <v>1050</v>
      </c>
      <c r="I27" s="22">
        <f>AE27</f>
        <v>1050</v>
      </c>
      <c r="J27" s="24">
        <f>SUM(H27:I27)</f>
        <v>2100</v>
      </c>
      <c r="K27" s="64">
        <v>1050</v>
      </c>
      <c r="L27" s="65"/>
      <c r="M27" s="66"/>
      <c r="N27" s="66"/>
      <c r="O27" s="66"/>
      <c r="P27" s="66"/>
      <c r="Q27" s="66"/>
      <c r="R27" s="27"/>
      <c r="S27" s="27">
        <f>SUM(K27:Q27)</f>
        <v>1050</v>
      </c>
      <c r="T27" s="66"/>
      <c r="U27" s="28">
        <f>SUM(S27:T27)</f>
        <v>1050</v>
      </c>
      <c r="V27" s="64">
        <v>1050</v>
      </c>
      <c r="W27" s="65"/>
      <c r="X27" s="66"/>
      <c r="Y27" s="66"/>
      <c r="Z27" s="66"/>
      <c r="AA27" s="66"/>
      <c r="AB27" s="66"/>
      <c r="AC27" s="27">
        <f>SUM(V27:AB27)</f>
        <v>1050</v>
      </c>
      <c r="AD27" s="66"/>
      <c r="AE27" s="23">
        <f>SUM(AC27:AD27)</f>
        <v>1050</v>
      </c>
      <c r="AF27" s="56" t="s">
        <v>52</v>
      </c>
    </row>
    <row r="28" spans="1:32" s="53" customFormat="1" ht="93.75" customHeight="1" outlineLevel="2" x14ac:dyDescent="0.4">
      <c r="A28" s="48">
        <v>6</v>
      </c>
      <c r="B28" s="79">
        <v>721</v>
      </c>
      <c r="C28" s="32">
        <v>2895</v>
      </c>
      <c r="D28" s="80" t="s">
        <v>53</v>
      </c>
      <c r="E28" s="22">
        <v>4894</v>
      </c>
      <c r="F28" s="77">
        <v>2894</v>
      </c>
      <c r="G28" s="81">
        <f>F28+J28</f>
        <v>6894</v>
      </c>
      <c r="H28" s="63">
        <f>U28</f>
        <v>1000</v>
      </c>
      <c r="I28" s="22">
        <f>AE28</f>
        <v>3000</v>
      </c>
      <c r="J28" s="24">
        <f>SUM(H28:I28)</f>
        <v>4000</v>
      </c>
      <c r="K28" s="64">
        <v>1000</v>
      </c>
      <c r="L28" s="65"/>
      <c r="M28" s="66"/>
      <c r="N28" s="66"/>
      <c r="O28" s="66"/>
      <c r="P28" s="66"/>
      <c r="Q28" s="66"/>
      <c r="R28" s="27"/>
      <c r="S28" s="27">
        <f>SUM(K28:Q28)</f>
        <v>1000</v>
      </c>
      <c r="T28" s="66"/>
      <c r="U28" s="28">
        <f>SUM(R28:T28)</f>
        <v>1000</v>
      </c>
      <c r="V28" s="64">
        <v>3000</v>
      </c>
      <c r="W28" s="65"/>
      <c r="X28" s="66"/>
      <c r="Y28" s="66"/>
      <c r="Z28" s="66"/>
      <c r="AA28" s="66"/>
      <c r="AB28" s="66"/>
      <c r="AC28" s="27">
        <f>SUM(V28:AB28)</f>
        <v>3000</v>
      </c>
      <c r="AD28" s="66"/>
      <c r="AE28" s="23">
        <f>SUM(AC28:AD28)</f>
        <v>3000</v>
      </c>
      <c r="AF28" s="56" t="s">
        <v>54</v>
      </c>
    </row>
    <row r="29" spans="1:32" ht="69" customHeight="1" outlineLevel="2" x14ac:dyDescent="0.4">
      <c r="A29" s="48">
        <v>6</v>
      </c>
      <c r="B29" s="79">
        <v>721</v>
      </c>
      <c r="C29" s="32">
        <v>4023</v>
      </c>
      <c r="D29" s="80" t="s">
        <v>55</v>
      </c>
      <c r="E29" s="22">
        <v>360</v>
      </c>
      <c r="F29" s="77">
        <v>180</v>
      </c>
      <c r="G29" s="81">
        <f t="shared" ref="G29:G38" si="20">F29+J29</f>
        <v>480</v>
      </c>
      <c r="H29" s="63">
        <f t="shared" ref="H29:H38" si="21">U29</f>
        <v>300</v>
      </c>
      <c r="I29" s="22">
        <f t="shared" ref="I29:I38" si="22">AE29</f>
        <v>0</v>
      </c>
      <c r="J29" s="24">
        <f t="shared" ref="J29:J38" si="23">SUM(H29:I29)</f>
        <v>300</v>
      </c>
      <c r="K29" s="64">
        <v>300</v>
      </c>
      <c r="L29" s="65"/>
      <c r="M29" s="66"/>
      <c r="N29" s="66"/>
      <c r="O29" s="66"/>
      <c r="P29" s="66"/>
      <c r="Q29" s="66"/>
      <c r="R29" s="27"/>
      <c r="S29" s="27">
        <f t="shared" ref="S29:S38" si="24">SUM(K29:Q29)</f>
        <v>300</v>
      </c>
      <c r="T29" s="66"/>
      <c r="U29" s="28">
        <f t="shared" ref="U29:U36" si="25">SUM(S29:T29)</f>
        <v>300</v>
      </c>
      <c r="V29" s="64"/>
      <c r="W29" s="65"/>
      <c r="X29" s="66"/>
      <c r="Y29" s="66"/>
      <c r="Z29" s="66"/>
      <c r="AA29" s="66"/>
      <c r="AB29" s="66"/>
      <c r="AC29" s="27">
        <f t="shared" ref="AC29:AC38" si="26">SUM(V29:AB29)</f>
        <v>0</v>
      </c>
      <c r="AD29" s="66"/>
      <c r="AE29" s="23">
        <f t="shared" ref="AE29:AE38" si="27">SUM(AC29:AD29)</f>
        <v>0</v>
      </c>
      <c r="AF29" s="43"/>
    </row>
    <row r="30" spans="1:32" ht="69" customHeight="1" outlineLevel="2" x14ac:dyDescent="0.4">
      <c r="A30" s="48">
        <v>6</v>
      </c>
      <c r="B30" s="79">
        <v>721</v>
      </c>
      <c r="C30" s="59">
        <v>4173</v>
      </c>
      <c r="D30" s="82" t="s">
        <v>56</v>
      </c>
      <c r="E30" s="22"/>
      <c r="F30" s="77"/>
      <c r="G30" s="81">
        <f t="shared" si="20"/>
        <v>50</v>
      </c>
      <c r="H30" s="63">
        <f t="shared" si="21"/>
        <v>50</v>
      </c>
      <c r="I30" s="22">
        <f t="shared" si="22"/>
        <v>0</v>
      </c>
      <c r="J30" s="24">
        <f t="shared" si="23"/>
        <v>50</v>
      </c>
      <c r="K30" s="64">
        <v>50</v>
      </c>
      <c r="L30" s="65"/>
      <c r="M30" s="66"/>
      <c r="N30" s="66"/>
      <c r="O30" s="66"/>
      <c r="P30" s="66"/>
      <c r="Q30" s="66"/>
      <c r="R30" s="27"/>
      <c r="S30" s="27">
        <f t="shared" si="24"/>
        <v>50</v>
      </c>
      <c r="T30" s="66"/>
      <c r="U30" s="28">
        <f t="shared" si="25"/>
        <v>50</v>
      </c>
      <c r="V30" s="64"/>
      <c r="W30" s="65"/>
      <c r="X30" s="66"/>
      <c r="Y30" s="66"/>
      <c r="Z30" s="66"/>
      <c r="AA30" s="66"/>
      <c r="AB30" s="66"/>
      <c r="AC30" s="27">
        <f t="shared" si="26"/>
        <v>0</v>
      </c>
      <c r="AD30" s="66"/>
      <c r="AE30" s="23">
        <f t="shared" si="27"/>
        <v>0</v>
      </c>
      <c r="AF30" s="56" t="s">
        <v>57</v>
      </c>
    </row>
    <row r="31" spans="1:32" ht="69" customHeight="1" outlineLevel="2" x14ac:dyDescent="0.4">
      <c r="A31" s="48">
        <v>6</v>
      </c>
      <c r="B31" s="79">
        <v>721</v>
      </c>
      <c r="C31" s="59">
        <v>4174</v>
      </c>
      <c r="D31" s="82" t="s">
        <v>58</v>
      </c>
      <c r="E31" s="22"/>
      <c r="F31" s="77"/>
      <c r="G31" s="81">
        <f t="shared" si="20"/>
        <v>150</v>
      </c>
      <c r="H31" s="63">
        <f t="shared" si="21"/>
        <v>50</v>
      </c>
      <c r="I31" s="22">
        <f t="shared" si="22"/>
        <v>100</v>
      </c>
      <c r="J31" s="24">
        <f t="shared" si="23"/>
        <v>150</v>
      </c>
      <c r="K31" s="64">
        <v>50</v>
      </c>
      <c r="L31" s="65"/>
      <c r="M31" s="66"/>
      <c r="N31" s="66"/>
      <c r="O31" s="66"/>
      <c r="P31" s="66"/>
      <c r="Q31" s="66"/>
      <c r="R31" s="27"/>
      <c r="S31" s="27">
        <f t="shared" si="24"/>
        <v>50</v>
      </c>
      <c r="T31" s="66"/>
      <c r="U31" s="28">
        <f t="shared" si="25"/>
        <v>50</v>
      </c>
      <c r="V31" s="64">
        <v>100</v>
      </c>
      <c r="W31" s="65"/>
      <c r="X31" s="66"/>
      <c r="Y31" s="66"/>
      <c r="Z31" s="66"/>
      <c r="AA31" s="66"/>
      <c r="AB31" s="66"/>
      <c r="AC31" s="27">
        <f t="shared" si="26"/>
        <v>100</v>
      </c>
      <c r="AD31" s="66"/>
      <c r="AE31" s="23">
        <f t="shared" si="27"/>
        <v>100</v>
      </c>
      <c r="AF31" s="43"/>
    </row>
    <row r="32" spans="1:32" ht="69" customHeight="1" outlineLevel="2" x14ac:dyDescent="0.4">
      <c r="A32" s="48">
        <v>46</v>
      </c>
      <c r="B32" s="79">
        <v>721</v>
      </c>
      <c r="C32" s="32">
        <v>3988</v>
      </c>
      <c r="D32" s="80" t="s">
        <v>59</v>
      </c>
      <c r="E32" s="22">
        <v>212</v>
      </c>
      <c r="F32" s="77">
        <v>194.5</v>
      </c>
      <c r="G32" s="81">
        <f t="shared" si="20"/>
        <v>194.5</v>
      </c>
      <c r="H32" s="63">
        <f t="shared" si="21"/>
        <v>0</v>
      </c>
      <c r="I32" s="22">
        <f t="shared" si="22"/>
        <v>0</v>
      </c>
      <c r="J32" s="24">
        <f t="shared" si="23"/>
        <v>0</v>
      </c>
      <c r="K32" s="64">
        <v>-12.5</v>
      </c>
      <c r="L32" s="65"/>
      <c r="M32" s="66"/>
      <c r="N32" s="66"/>
      <c r="O32" s="66"/>
      <c r="P32" s="66"/>
      <c r="Q32" s="66"/>
      <c r="R32" s="27"/>
      <c r="S32" s="27">
        <f t="shared" si="24"/>
        <v>-12.5</v>
      </c>
      <c r="T32" s="66">
        <v>12.5</v>
      </c>
      <c r="U32" s="28">
        <f t="shared" si="25"/>
        <v>0</v>
      </c>
      <c r="V32" s="64"/>
      <c r="W32" s="65"/>
      <c r="X32" s="66"/>
      <c r="Y32" s="66"/>
      <c r="Z32" s="66"/>
      <c r="AA32" s="66"/>
      <c r="AB32" s="66"/>
      <c r="AC32" s="27">
        <f t="shared" si="26"/>
        <v>0</v>
      </c>
      <c r="AD32" s="66"/>
      <c r="AE32" s="23">
        <f t="shared" si="27"/>
        <v>0</v>
      </c>
      <c r="AF32" s="43" t="s">
        <v>60</v>
      </c>
    </row>
    <row r="33" spans="1:32" ht="69" customHeight="1" outlineLevel="2" x14ac:dyDescent="0.4">
      <c r="A33" s="48">
        <v>46</v>
      </c>
      <c r="B33" s="79">
        <v>721</v>
      </c>
      <c r="C33" s="32">
        <v>3989</v>
      </c>
      <c r="D33" s="80" t="s">
        <v>61</v>
      </c>
      <c r="E33" s="22">
        <v>363</v>
      </c>
      <c r="F33" s="77">
        <v>320.39999999999998</v>
      </c>
      <c r="G33" s="81">
        <f t="shared" si="20"/>
        <v>320.39999999999998</v>
      </c>
      <c r="H33" s="63">
        <f t="shared" si="21"/>
        <v>0</v>
      </c>
      <c r="I33" s="22">
        <f t="shared" si="22"/>
        <v>0</v>
      </c>
      <c r="J33" s="24">
        <f t="shared" si="23"/>
        <v>0</v>
      </c>
      <c r="K33" s="64">
        <v>-30.4</v>
      </c>
      <c r="L33" s="65"/>
      <c r="M33" s="66"/>
      <c r="N33" s="66"/>
      <c r="O33" s="66"/>
      <c r="P33" s="66"/>
      <c r="Q33" s="66"/>
      <c r="R33" s="27"/>
      <c r="S33" s="27">
        <f t="shared" si="24"/>
        <v>-30.4</v>
      </c>
      <c r="T33" s="66">
        <v>30.4</v>
      </c>
      <c r="U33" s="28">
        <f t="shared" si="25"/>
        <v>0</v>
      </c>
      <c r="V33" s="64"/>
      <c r="W33" s="65"/>
      <c r="X33" s="66"/>
      <c r="Y33" s="66"/>
      <c r="Z33" s="66"/>
      <c r="AA33" s="66"/>
      <c r="AB33" s="66"/>
      <c r="AC33" s="27">
        <f t="shared" si="26"/>
        <v>0</v>
      </c>
      <c r="AD33" s="66"/>
      <c r="AE33" s="23">
        <f t="shared" si="27"/>
        <v>0</v>
      </c>
      <c r="AF33" s="43" t="s">
        <v>60</v>
      </c>
    </row>
    <row r="34" spans="1:32" ht="69" customHeight="1" outlineLevel="2" x14ac:dyDescent="0.4">
      <c r="A34" s="48">
        <v>46</v>
      </c>
      <c r="B34" s="79">
        <v>721</v>
      </c>
      <c r="C34" s="32">
        <v>3990</v>
      </c>
      <c r="D34" s="80" t="s">
        <v>62</v>
      </c>
      <c r="E34" s="22">
        <v>139</v>
      </c>
      <c r="F34" s="77">
        <v>134.30000000000001</v>
      </c>
      <c r="G34" s="81">
        <f t="shared" si="20"/>
        <v>134.30000000000001</v>
      </c>
      <c r="H34" s="63">
        <f t="shared" si="21"/>
        <v>0</v>
      </c>
      <c r="I34" s="22">
        <f t="shared" si="22"/>
        <v>0</v>
      </c>
      <c r="J34" s="24">
        <f t="shared" si="23"/>
        <v>0</v>
      </c>
      <c r="K34" s="64">
        <v>-3.3</v>
      </c>
      <c r="L34" s="65"/>
      <c r="M34" s="66"/>
      <c r="N34" s="66"/>
      <c r="O34" s="66"/>
      <c r="P34" s="66"/>
      <c r="Q34" s="66"/>
      <c r="R34" s="27"/>
      <c r="S34" s="27">
        <f t="shared" si="24"/>
        <v>-3.3</v>
      </c>
      <c r="T34" s="66">
        <v>3.3</v>
      </c>
      <c r="U34" s="28">
        <f t="shared" si="25"/>
        <v>0</v>
      </c>
      <c r="V34" s="64"/>
      <c r="W34" s="65"/>
      <c r="X34" s="66"/>
      <c r="Y34" s="66"/>
      <c r="Z34" s="66"/>
      <c r="AA34" s="66"/>
      <c r="AB34" s="66"/>
      <c r="AC34" s="27">
        <f t="shared" si="26"/>
        <v>0</v>
      </c>
      <c r="AD34" s="66"/>
      <c r="AE34" s="23">
        <f t="shared" si="27"/>
        <v>0</v>
      </c>
      <c r="AF34" s="43" t="s">
        <v>60</v>
      </c>
    </row>
    <row r="35" spans="1:32" ht="69" customHeight="1" outlineLevel="2" x14ac:dyDescent="0.4">
      <c r="A35" s="48">
        <v>46</v>
      </c>
      <c r="B35" s="79">
        <v>721</v>
      </c>
      <c r="C35" s="32">
        <v>3991</v>
      </c>
      <c r="D35" s="80" t="s">
        <v>63</v>
      </c>
      <c r="E35" s="22">
        <v>108</v>
      </c>
      <c r="F35" s="77">
        <v>102.2</v>
      </c>
      <c r="G35" s="81">
        <f t="shared" si="20"/>
        <v>102.2</v>
      </c>
      <c r="H35" s="63">
        <f t="shared" si="21"/>
        <v>0</v>
      </c>
      <c r="I35" s="22">
        <f t="shared" si="22"/>
        <v>0</v>
      </c>
      <c r="J35" s="24">
        <f t="shared" si="23"/>
        <v>0</v>
      </c>
      <c r="K35" s="64">
        <v>-4.2</v>
      </c>
      <c r="L35" s="65"/>
      <c r="M35" s="66"/>
      <c r="N35" s="66"/>
      <c r="O35" s="66"/>
      <c r="P35" s="66"/>
      <c r="Q35" s="66"/>
      <c r="R35" s="27"/>
      <c r="S35" s="27">
        <f t="shared" si="24"/>
        <v>-4.2</v>
      </c>
      <c r="T35" s="66">
        <v>4.2</v>
      </c>
      <c r="U35" s="28">
        <f t="shared" si="25"/>
        <v>0</v>
      </c>
      <c r="V35" s="64"/>
      <c r="W35" s="65"/>
      <c r="X35" s="66"/>
      <c r="Y35" s="66"/>
      <c r="Z35" s="66"/>
      <c r="AA35" s="66"/>
      <c r="AB35" s="66"/>
      <c r="AC35" s="27">
        <f t="shared" si="26"/>
        <v>0</v>
      </c>
      <c r="AD35" s="66"/>
      <c r="AE35" s="23">
        <f t="shared" si="27"/>
        <v>0</v>
      </c>
      <c r="AF35" s="43" t="s">
        <v>60</v>
      </c>
    </row>
    <row r="36" spans="1:32" ht="69" customHeight="1" outlineLevel="2" x14ac:dyDescent="0.4">
      <c r="A36" s="48">
        <v>46</v>
      </c>
      <c r="B36" s="79">
        <v>721</v>
      </c>
      <c r="C36" s="32">
        <v>3992</v>
      </c>
      <c r="D36" s="80" t="s">
        <v>64</v>
      </c>
      <c r="E36" s="22">
        <v>2000</v>
      </c>
      <c r="F36" s="77">
        <v>1825</v>
      </c>
      <c r="G36" s="81">
        <f t="shared" si="20"/>
        <v>1825</v>
      </c>
      <c r="H36" s="63">
        <f t="shared" si="21"/>
        <v>0</v>
      </c>
      <c r="I36" s="22">
        <f t="shared" si="22"/>
        <v>0</v>
      </c>
      <c r="J36" s="24">
        <f t="shared" si="23"/>
        <v>0</v>
      </c>
      <c r="K36" s="64">
        <v>-125</v>
      </c>
      <c r="L36" s="65"/>
      <c r="M36" s="66"/>
      <c r="N36" s="66"/>
      <c r="O36" s="66"/>
      <c r="P36" s="66"/>
      <c r="Q36" s="66"/>
      <c r="R36" s="27"/>
      <c r="S36" s="27">
        <f t="shared" si="24"/>
        <v>-125</v>
      </c>
      <c r="T36" s="66">
        <v>125</v>
      </c>
      <c r="U36" s="28">
        <f t="shared" si="25"/>
        <v>0</v>
      </c>
      <c r="V36" s="64"/>
      <c r="W36" s="65"/>
      <c r="X36" s="66"/>
      <c r="Y36" s="66"/>
      <c r="Z36" s="66"/>
      <c r="AA36" s="66"/>
      <c r="AB36" s="66"/>
      <c r="AC36" s="27">
        <f t="shared" si="26"/>
        <v>0</v>
      </c>
      <c r="AD36" s="66"/>
      <c r="AE36" s="23">
        <f t="shared" si="27"/>
        <v>0</v>
      </c>
      <c r="AF36" s="43" t="s">
        <v>60</v>
      </c>
    </row>
    <row r="37" spans="1:32" ht="69" customHeight="1" outlineLevel="2" x14ac:dyDescent="0.4">
      <c r="A37" s="48">
        <v>46</v>
      </c>
      <c r="B37" s="79">
        <v>721</v>
      </c>
      <c r="C37" s="59">
        <v>4175</v>
      </c>
      <c r="D37" s="80" t="s">
        <v>65</v>
      </c>
      <c r="E37" s="22"/>
      <c r="F37" s="77"/>
      <c r="G37" s="81">
        <f t="shared" si="20"/>
        <v>350</v>
      </c>
      <c r="H37" s="63">
        <f t="shared" si="21"/>
        <v>350</v>
      </c>
      <c r="I37" s="22">
        <f t="shared" si="22"/>
        <v>0</v>
      </c>
      <c r="J37" s="24">
        <f t="shared" si="23"/>
        <v>350</v>
      </c>
      <c r="K37" s="64">
        <v>350</v>
      </c>
      <c r="L37" s="65"/>
      <c r="M37" s="66"/>
      <c r="N37" s="66"/>
      <c r="O37" s="66"/>
      <c r="P37" s="66"/>
      <c r="Q37" s="66"/>
      <c r="R37" s="27"/>
      <c r="S37" s="27">
        <f t="shared" si="24"/>
        <v>350</v>
      </c>
      <c r="T37" s="66"/>
      <c r="U37" s="28">
        <f>SUM(R37:T37)</f>
        <v>350</v>
      </c>
      <c r="V37" s="64"/>
      <c r="W37" s="65"/>
      <c r="X37" s="66"/>
      <c r="Y37" s="66"/>
      <c r="Z37" s="66"/>
      <c r="AA37" s="66"/>
      <c r="AB37" s="66"/>
      <c r="AC37" s="27">
        <f t="shared" si="26"/>
        <v>0</v>
      </c>
      <c r="AD37" s="66"/>
      <c r="AE37" s="23">
        <f t="shared" si="27"/>
        <v>0</v>
      </c>
      <c r="AF37" s="43" t="s">
        <v>66</v>
      </c>
    </row>
    <row r="38" spans="1:32" ht="69" customHeight="1" outlineLevel="2" thickBot="1" x14ac:dyDescent="0.45">
      <c r="A38" s="48">
        <v>76</v>
      </c>
      <c r="B38" s="79">
        <v>721</v>
      </c>
      <c r="C38" s="32">
        <v>3871</v>
      </c>
      <c r="D38" s="80" t="s">
        <v>67</v>
      </c>
      <c r="E38" s="22">
        <v>660</v>
      </c>
      <c r="F38" s="77">
        <v>660</v>
      </c>
      <c r="G38" s="81">
        <f t="shared" si="20"/>
        <v>828.18299999999999</v>
      </c>
      <c r="H38" s="63">
        <f t="shared" si="21"/>
        <v>168.18299999999999</v>
      </c>
      <c r="I38" s="22">
        <f t="shared" si="22"/>
        <v>0</v>
      </c>
      <c r="J38" s="24">
        <f t="shared" si="23"/>
        <v>168.18299999999999</v>
      </c>
      <c r="K38" s="64">
        <v>67.272999999999996</v>
      </c>
      <c r="L38" s="65"/>
      <c r="M38" s="66"/>
      <c r="N38" s="66"/>
      <c r="O38" s="66"/>
      <c r="P38" s="66"/>
      <c r="Q38" s="66"/>
      <c r="R38" s="27"/>
      <c r="S38" s="27">
        <f t="shared" si="24"/>
        <v>67.272999999999996</v>
      </c>
      <c r="T38" s="66">
        <v>100.91</v>
      </c>
      <c r="U38" s="28">
        <f>SUM(R38:T38)</f>
        <v>168.18299999999999</v>
      </c>
      <c r="V38" s="64"/>
      <c r="W38" s="65"/>
      <c r="X38" s="66"/>
      <c r="Y38" s="66"/>
      <c r="Z38" s="66"/>
      <c r="AA38" s="66"/>
      <c r="AB38" s="66"/>
      <c r="AC38" s="27">
        <f t="shared" si="26"/>
        <v>0</v>
      </c>
      <c r="AD38" s="66"/>
      <c r="AE38" s="23">
        <f t="shared" si="27"/>
        <v>0</v>
      </c>
      <c r="AF38" s="43" t="s">
        <v>68</v>
      </c>
    </row>
    <row r="39" spans="1:32" ht="50.1" customHeight="1" outlineLevel="1" thickBot="1" x14ac:dyDescent="0.45">
      <c r="A39" s="48"/>
      <c r="B39" s="294" t="s">
        <v>69</v>
      </c>
      <c r="C39" s="295"/>
      <c r="D39" s="296"/>
      <c r="E39" s="45">
        <f>SUBTOTAL(9,E26:E38)</f>
        <v>15252</v>
      </c>
      <c r="F39" s="45">
        <f t="shared" ref="F39:AE39" si="28">SUBTOTAL(9,F26:F38)</f>
        <v>12826.4</v>
      </c>
      <c r="G39" s="45">
        <f t="shared" si="28"/>
        <v>19994.583000000002</v>
      </c>
      <c r="H39" s="45">
        <f t="shared" si="28"/>
        <v>3018.183</v>
      </c>
      <c r="I39" s="45">
        <f t="shared" si="28"/>
        <v>4150</v>
      </c>
      <c r="J39" s="45">
        <f t="shared" si="28"/>
        <v>7168.183</v>
      </c>
      <c r="K39" s="45">
        <f t="shared" si="28"/>
        <v>2741.873</v>
      </c>
      <c r="L39" s="45">
        <f t="shared" si="28"/>
        <v>0</v>
      </c>
      <c r="M39" s="45">
        <f t="shared" si="28"/>
        <v>0</v>
      </c>
      <c r="N39" s="45">
        <f t="shared" si="28"/>
        <v>0</v>
      </c>
      <c r="O39" s="45">
        <f t="shared" si="28"/>
        <v>0</v>
      </c>
      <c r="P39" s="45">
        <f t="shared" si="28"/>
        <v>0</v>
      </c>
      <c r="Q39" s="45">
        <f t="shared" si="28"/>
        <v>0</v>
      </c>
      <c r="R39" s="45">
        <f t="shared" si="28"/>
        <v>0</v>
      </c>
      <c r="S39" s="45">
        <f t="shared" si="28"/>
        <v>2741.873</v>
      </c>
      <c r="T39" s="45">
        <f t="shared" si="28"/>
        <v>276.31</v>
      </c>
      <c r="U39" s="45">
        <f t="shared" si="28"/>
        <v>3018.183</v>
      </c>
      <c r="V39" s="45">
        <f t="shared" si="28"/>
        <v>4150</v>
      </c>
      <c r="W39" s="45">
        <f t="shared" si="28"/>
        <v>0</v>
      </c>
      <c r="X39" s="45">
        <f t="shared" si="28"/>
        <v>0</v>
      </c>
      <c r="Y39" s="45">
        <f t="shared" si="28"/>
        <v>0</v>
      </c>
      <c r="Z39" s="45">
        <f t="shared" si="28"/>
        <v>0</v>
      </c>
      <c r="AA39" s="45">
        <f t="shared" si="28"/>
        <v>0</v>
      </c>
      <c r="AB39" s="45">
        <f t="shared" si="28"/>
        <v>0</v>
      </c>
      <c r="AC39" s="45">
        <f t="shared" si="28"/>
        <v>4150</v>
      </c>
      <c r="AD39" s="45">
        <f t="shared" si="28"/>
        <v>0</v>
      </c>
      <c r="AE39" s="45">
        <f t="shared" si="28"/>
        <v>4150</v>
      </c>
      <c r="AF39" s="83"/>
    </row>
    <row r="40" spans="1:32" ht="70.5" customHeight="1" outlineLevel="2" x14ac:dyDescent="0.4">
      <c r="A40" s="48">
        <v>74</v>
      </c>
      <c r="B40" s="60">
        <v>735</v>
      </c>
      <c r="C40" s="61">
        <v>3398</v>
      </c>
      <c r="D40" s="62" t="s">
        <v>70</v>
      </c>
      <c r="E40" s="22">
        <v>30412.978999999999</v>
      </c>
      <c r="F40" s="77">
        <v>10453</v>
      </c>
      <c r="G40" s="22">
        <f t="shared" ref="G40:G76" si="29">F40+J40</f>
        <v>14943</v>
      </c>
      <c r="H40" s="63">
        <f t="shared" ref="H40:H76" si="30">U40</f>
        <v>4490</v>
      </c>
      <c r="I40" s="84">
        <f t="shared" ref="I40:I76" si="31">AE40</f>
        <v>0</v>
      </c>
      <c r="J40" s="24">
        <f t="shared" ref="J40:J52" si="32">SUM(H40:I40)</f>
        <v>4490</v>
      </c>
      <c r="K40" s="64">
        <v>4490</v>
      </c>
      <c r="L40" s="65"/>
      <c r="M40" s="66"/>
      <c r="N40" s="66"/>
      <c r="O40" s="66"/>
      <c r="P40" s="66"/>
      <c r="Q40" s="66"/>
      <c r="R40" s="27"/>
      <c r="S40" s="27">
        <f t="shared" ref="S40:S76" si="33">SUM(K40:Q40)</f>
        <v>4490</v>
      </c>
      <c r="T40" s="66"/>
      <c r="U40" s="28">
        <f>SUM(R40:S40)</f>
        <v>4490</v>
      </c>
      <c r="V40" s="64"/>
      <c r="W40" s="65"/>
      <c r="X40" s="66"/>
      <c r="Y40" s="66"/>
      <c r="Z40" s="66"/>
      <c r="AA40" s="66"/>
      <c r="AB40" s="66"/>
      <c r="AC40" s="27">
        <f t="shared" ref="AC40:AC76" si="34">SUM(V40:AB40)</f>
        <v>0</v>
      </c>
      <c r="AD40" s="66"/>
      <c r="AE40" s="23">
        <f t="shared" ref="AE40:AE76" si="35">SUM(AC40:AD40)</f>
        <v>0</v>
      </c>
      <c r="AF40" s="56"/>
    </row>
    <row r="41" spans="1:32" ht="70.5" customHeight="1" outlineLevel="2" x14ac:dyDescent="0.4">
      <c r="A41" s="48"/>
      <c r="B41" s="60">
        <v>735</v>
      </c>
      <c r="C41" s="61">
        <v>3872</v>
      </c>
      <c r="D41" s="62" t="s">
        <v>71</v>
      </c>
      <c r="E41" s="22">
        <v>300</v>
      </c>
      <c r="F41" s="77">
        <v>300</v>
      </c>
      <c r="G41" s="22">
        <f t="shared" si="29"/>
        <v>400</v>
      </c>
      <c r="H41" s="63">
        <f t="shared" si="30"/>
        <v>100</v>
      </c>
      <c r="I41" s="84">
        <f t="shared" si="31"/>
        <v>0</v>
      </c>
      <c r="J41" s="24">
        <f t="shared" si="32"/>
        <v>100</v>
      </c>
      <c r="K41" s="64">
        <v>100</v>
      </c>
      <c r="L41" s="65"/>
      <c r="M41" s="66"/>
      <c r="N41" s="66"/>
      <c r="O41" s="66"/>
      <c r="P41" s="66"/>
      <c r="Q41" s="66"/>
      <c r="R41" s="27"/>
      <c r="S41" s="27">
        <f t="shared" si="33"/>
        <v>100</v>
      </c>
      <c r="T41" s="66"/>
      <c r="U41" s="28">
        <f t="shared" ref="U41:U68" si="36">SUM(S41:T41)</f>
        <v>100</v>
      </c>
      <c r="V41" s="64"/>
      <c r="W41" s="65"/>
      <c r="X41" s="66"/>
      <c r="Y41" s="66"/>
      <c r="Z41" s="66"/>
      <c r="AA41" s="66"/>
      <c r="AB41" s="66"/>
      <c r="AC41" s="27">
        <f t="shared" si="34"/>
        <v>0</v>
      </c>
      <c r="AD41" s="66"/>
      <c r="AE41" s="23">
        <f t="shared" si="35"/>
        <v>0</v>
      </c>
      <c r="AF41" s="56"/>
    </row>
    <row r="42" spans="1:32" ht="60" customHeight="1" outlineLevel="2" x14ac:dyDescent="0.4">
      <c r="A42" s="48">
        <v>11</v>
      </c>
      <c r="B42" s="60">
        <v>735</v>
      </c>
      <c r="C42" s="61">
        <v>4036</v>
      </c>
      <c r="D42" s="62" t="s">
        <v>72</v>
      </c>
      <c r="E42" s="22">
        <v>6000</v>
      </c>
      <c r="F42" s="22">
        <v>4200</v>
      </c>
      <c r="G42" s="22">
        <f t="shared" si="29"/>
        <v>4700</v>
      </c>
      <c r="H42" s="63">
        <f t="shared" si="30"/>
        <v>500</v>
      </c>
      <c r="I42" s="84">
        <f t="shared" si="31"/>
        <v>0</v>
      </c>
      <c r="J42" s="24">
        <f t="shared" si="32"/>
        <v>500</v>
      </c>
      <c r="K42" s="64">
        <v>500</v>
      </c>
      <c r="L42" s="65"/>
      <c r="M42" s="66"/>
      <c r="N42" s="66"/>
      <c r="O42" s="66"/>
      <c r="P42" s="66"/>
      <c r="Q42" s="66"/>
      <c r="R42" s="27"/>
      <c r="S42" s="27">
        <f t="shared" si="33"/>
        <v>500</v>
      </c>
      <c r="T42" s="66"/>
      <c r="U42" s="28">
        <f t="shared" si="36"/>
        <v>500</v>
      </c>
      <c r="V42" s="64"/>
      <c r="W42" s="65"/>
      <c r="X42" s="66"/>
      <c r="Y42" s="66"/>
      <c r="Z42" s="66"/>
      <c r="AA42" s="66"/>
      <c r="AB42" s="66"/>
      <c r="AC42" s="27">
        <f t="shared" si="34"/>
        <v>0</v>
      </c>
      <c r="AD42" s="66"/>
      <c r="AE42" s="23">
        <f t="shared" si="35"/>
        <v>0</v>
      </c>
      <c r="AF42" s="56"/>
    </row>
    <row r="43" spans="1:32" ht="111" customHeight="1" outlineLevel="2" x14ac:dyDescent="0.4">
      <c r="A43" s="85">
        <v>7</v>
      </c>
      <c r="B43" s="60">
        <v>735</v>
      </c>
      <c r="C43" s="61">
        <v>2233</v>
      </c>
      <c r="D43" s="62" t="s">
        <v>73</v>
      </c>
      <c r="E43" s="22">
        <v>3350</v>
      </c>
      <c r="F43" s="22">
        <v>2167</v>
      </c>
      <c r="G43" s="22">
        <f t="shared" si="29"/>
        <v>3467</v>
      </c>
      <c r="H43" s="63">
        <f t="shared" si="30"/>
        <v>500</v>
      </c>
      <c r="I43" s="84">
        <f t="shared" si="31"/>
        <v>800</v>
      </c>
      <c r="J43" s="24">
        <f t="shared" si="32"/>
        <v>1300</v>
      </c>
      <c r="K43" s="64">
        <v>500</v>
      </c>
      <c r="L43" s="65"/>
      <c r="M43" s="66"/>
      <c r="N43" s="66"/>
      <c r="O43" s="66"/>
      <c r="P43" s="66"/>
      <c r="Q43" s="66"/>
      <c r="R43" s="27"/>
      <c r="S43" s="27">
        <f t="shared" si="33"/>
        <v>500</v>
      </c>
      <c r="T43" s="66"/>
      <c r="U43" s="28">
        <f t="shared" si="36"/>
        <v>500</v>
      </c>
      <c r="V43" s="64">
        <v>800</v>
      </c>
      <c r="W43" s="65"/>
      <c r="X43" s="66"/>
      <c r="Y43" s="66"/>
      <c r="Z43" s="66"/>
      <c r="AA43" s="66"/>
      <c r="AB43" s="66"/>
      <c r="AC43" s="27">
        <f t="shared" si="34"/>
        <v>800</v>
      </c>
      <c r="AD43" s="66"/>
      <c r="AE43" s="23">
        <f t="shared" si="35"/>
        <v>800</v>
      </c>
      <c r="AF43" s="56"/>
    </row>
    <row r="44" spans="1:32" ht="70.5" customHeight="1" outlineLevel="2" x14ac:dyDescent="0.4">
      <c r="A44" s="48">
        <v>7</v>
      </c>
      <c r="B44" s="60">
        <v>735</v>
      </c>
      <c r="C44" s="61">
        <v>1855</v>
      </c>
      <c r="D44" s="62" t="s">
        <v>74</v>
      </c>
      <c r="E44" s="22">
        <v>3800</v>
      </c>
      <c r="F44" s="22">
        <v>1769.3</v>
      </c>
      <c r="G44" s="22">
        <f t="shared" si="29"/>
        <v>2669.3</v>
      </c>
      <c r="H44" s="63">
        <f t="shared" si="30"/>
        <v>400</v>
      </c>
      <c r="I44" s="84">
        <f t="shared" si="31"/>
        <v>500</v>
      </c>
      <c r="J44" s="24">
        <f t="shared" ref="J44" si="37">SUM(H44:I44)</f>
        <v>900</v>
      </c>
      <c r="K44" s="64">
        <v>400</v>
      </c>
      <c r="L44" s="65"/>
      <c r="M44" s="66"/>
      <c r="N44" s="66"/>
      <c r="O44" s="66"/>
      <c r="P44" s="66"/>
      <c r="Q44" s="66"/>
      <c r="R44" s="27"/>
      <c r="S44" s="27">
        <f t="shared" si="33"/>
        <v>400</v>
      </c>
      <c r="T44" s="66"/>
      <c r="U44" s="28">
        <f t="shared" si="36"/>
        <v>400</v>
      </c>
      <c r="V44" s="64">
        <v>500</v>
      </c>
      <c r="W44" s="65"/>
      <c r="X44" s="66"/>
      <c r="Y44" s="66"/>
      <c r="Z44" s="66"/>
      <c r="AA44" s="66"/>
      <c r="AB44" s="66"/>
      <c r="AC44" s="27">
        <f t="shared" si="34"/>
        <v>500</v>
      </c>
      <c r="AD44" s="66"/>
      <c r="AE44" s="23">
        <f t="shared" si="35"/>
        <v>500</v>
      </c>
      <c r="AF44" s="56"/>
    </row>
    <row r="45" spans="1:32" ht="70.5" customHeight="1" outlineLevel="2" x14ac:dyDescent="0.4">
      <c r="A45" s="48">
        <v>7</v>
      </c>
      <c r="B45" s="60">
        <v>735</v>
      </c>
      <c r="C45" s="61">
        <v>4032</v>
      </c>
      <c r="D45" s="62" t="s">
        <v>75</v>
      </c>
      <c r="E45" s="22">
        <v>800</v>
      </c>
      <c r="F45" s="22">
        <v>200</v>
      </c>
      <c r="G45" s="22">
        <f t="shared" si="29"/>
        <v>600</v>
      </c>
      <c r="H45" s="63">
        <f t="shared" si="30"/>
        <v>200</v>
      </c>
      <c r="I45" s="84">
        <f t="shared" si="31"/>
        <v>200</v>
      </c>
      <c r="J45" s="24">
        <f t="shared" si="32"/>
        <v>400</v>
      </c>
      <c r="K45" s="64">
        <v>200</v>
      </c>
      <c r="L45" s="65"/>
      <c r="M45" s="66"/>
      <c r="N45" s="66"/>
      <c r="O45" s="66"/>
      <c r="P45" s="66"/>
      <c r="Q45" s="66"/>
      <c r="R45" s="27"/>
      <c r="S45" s="27">
        <f t="shared" si="33"/>
        <v>200</v>
      </c>
      <c r="T45" s="66"/>
      <c r="U45" s="28">
        <f t="shared" si="36"/>
        <v>200</v>
      </c>
      <c r="V45" s="64">
        <v>200</v>
      </c>
      <c r="W45" s="65"/>
      <c r="X45" s="66"/>
      <c r="Y45" s="66"/>
      <c r="Z45" s="66"/>
      <c r="AA45" s="66"/>
      <c r="AB45" s="66"/>
      <c r="AC45" s="27">
        <f t="shared" si="34"/>
        <v>200</v>
      </c>
      <c r="AD45" s="66"/>
      <c r="AE45" s="23">
        <f t="shared" si="35"/>
        <v>200</v>
      </c>
      <c r="AF45" s="56"/>
    </row>
    <row r="46" spans="1:32" ht="70.5" customHeight="1" outlineLevel="2" x14ac:dyDescent="0.4">
      <c r="A46" s="48">
        <v>7</v>
      </c>
      <c r="B46" s="60">
        <v>735</v>
      </c>
      <c r="C46" s="61">
        <v>3009</v>
      </c>
      <c r="D46" s="62" t="s">
        <v>76</v>
      </c>
      <c r="E46" s="22">
        <v>2000</v>
      </c>
      <c r="F46" s="22">
        <v>815</v>
      </c>
      <c r="G46" s="22">
        <f t="shared" si="29"/>
        <v>995</v>
      </c>
      <c r="H46" s="63">
        <f t="shared" si="30"/>
        <v>110</v>
      </c>
      <c r="I46" s="84">
        <f t="shared" si="31"/>
        <v>70</v>
      </c>
      <c r="J46" s="24">
        <f t="shared" si="32"/>
        <v>180</v>
      </c>
      <c r="K46" s="64">
        <v>110</v>
      </c>
      <c r="L46" s="65"/>
      <c r="M46" s="66"/>
      <c r="N46" s="66"/>
      <c r="O46" s="66"/>
      <c r="P46" s="66"/>
      <c r="Q46" s="66"/>
      <c r="R46" s="27"/>
      <c r="S46" s="27">
        <f t="shared" si="33"/>
        <v>110</v>
      </c>
      <c r="T46" s="66"/>
      <c r="U46" s="28">
        <f t="shared" si="36"/>
        <v>110</v>
      </c>
      <c r="V46" s="64">
        <v>70</v>
      </c>
      <c r="W46" s="65"/>
      <c r="X46" s="66"/>
      <c r="Y46" s="66"/>
      <c r="Z46" s="66"/>
      <c r="AA46" s="66"/>
      <c r="AB46" s="66"/>
      <c r="AC46" s="27">
        <f t="shared" si="34"/>
        <v>70</v>
      </c>
      <c r="AD46" s="66"/>
      <c r="AE46" s="23">
        <f t="shared" si="35"/>
        <v>70</v>
      </c>
      <c r="AF46" s="56"/>
    </row>
    <row r="47" spans="1:32" ht="70.5" customHeight="1" outlineLevel="2" x14ac:dyDescent="0.4">
      <c r="A47" s="48">
        <v>7</v>
      </c>
      <c r="B47" s="60">
        <v>735</v>
      </c>
      <c r="C47" s="61">
        <v>3061</v>
      </c>
      <c r="D47" s="62" t="s">
        <v>77</v>
      </c>
      <c r="E47" s="22">
        <v>6928</v>
      </c>
      <c r="F47" s="22">
        <v>4728</v>
      </c>
      <c r="G47" s="22">
        <f>F47+J47</f>
        <v>6478</v>
      </c>
      <c r="H47" s="63">
        <f>U47</f>
        <v>250</v>
      </c>
      <c r="I47" s="84">
        <f>AE47</f>
        <v>1500</v>
      </c>
      <c r="J47" s="24">
        <f>SUM(H47:I47)</f>
        <v>1750</v>
      </c>
      <c r="K47" s="64">
        <v>250</v>
      </c>
      <c r="L47" s="65"/>
      <c r="M47" s="66"/>
      <c r="N47" s="66"/>
      <c r="O47" s="66"/>
      <c r="P47" s="66"/>
      <c r="Q47" s="66"/>
      <c r="R47" s="27"/>
      <c r="S47" s="27">
        <f>SUM(K47:Q47)</f>
        <v>250</v>
      </c>
      <c r="T47" s="66"/>
      <c r="U47" s="28">
        <f>SUM(S47:T47)</f>
        <v>250</v>
      </c>
      <c r="V47" s="64">
        <v>1500</v>
      </c>
      <c r="W47" s="65"/>
      <c r="X47" s="66"/>
      <c r="Y47" s="66"/>
      <c r="Z47" s="66"/>
      <c r="AA47" s="66"/>
      <c r="AB47" s="66"/>
      <c r="AC47" s="27">
        <f>SUM(V47:AB47)</f>
        <v>1500</v>
      </c>
      <c r="AD47" s="66"/>
      <c r="AE47" s="23">
        <f>SUM(AC47:AD47)</f>
        <v>1500</v>
      </c>
      <c r="AF47" s="56"/>
    </row>
    <row r="48" spans="1:32" s="53" customFormat="1" ht="70.5" customHeight="1" outlineLevel="2" x14ac:dyDescent="0.4">
      <c r="A48" s="48">
        <v>7</v>
      </c>
      <c r="B48" s="60">
        <v>735</v>
      </c>
      <c r="C48" s="61">
        <v>3312</v>
      </c>
      <c r="D48" s="62" t="s">
        <v>78</v>
      </c>
      <c r="E48" s="22">
        <v>820</v>
      </c>
      <c r="F48" s="22">
        <v>570</v>
      </c>
      <c r="G48" s="22">
        <f t="shared" si="29"/>
        <v>970</v>
      </c>
      <c r="H48" s="63">
        <f t="shared" si="30"/>
        <v>200</v>
      </c>
      <c r="I48" s="84">
        <f t="shared" si="31"/>
        <v>200</v>
      </c>
      <c r="J48" s="24">
        <f t="shared" si="32"/>
        <v>400</v>
      </c>
      <c r="K48" s="64">
        <v>200</v>
      </c>
      <c r="L48" s="65"/>
      <c r="M48" s="66"/>
      <c r="N48" s="66"/>
      <c r="O48" s="66"/>
      <c r="P48" s="66"/>
      <c r="Q48" s="66"/>
      <c r="R48" s="27"/>
      <c r="S48" s="27">
        <f t="shared" si="33"/>
        <v>200</v>
      </c>
      <c r="T48" s="66"/>
      <c r="U48" s="28">
        <f t="shared" si="36"/>
        <v>200</v>
      </c>
      <c r="V48" s="64">
        <v>200</v>
      </c>
      <c r="W48" s="65"/>
      <c r="X48" s="66"/>
      <c r="Y48" s="66"/>
      <c r="Z48" s="66"/>
      <c r="AA48" s="66"/>
      <c r="AB48" s="66"/>
      <c r="AC48" s="27">
        <f t="shared" si="34"/>
        <v>200</v>
      </c>
      <c r="AD48" s="66"/>
      <c r="AE48" s="23">
        <f t="shared" si="35"/>
        <v>200</v>
      </c>
      <c r="AF48" s="56"/>
    </row>
    <row r="49" spans="1:32" ht="70.5" customHeight="1" outlineLevel="2" x14ac:dyDescent="0.4">
      <c r="A49" s="48">
        <v>7</v>
      </c>
      <c r="B49" s="60">
        <v>735</v>
      </c>
      <c r="C49" s="61">
        <v>3712</v>
      </c>
      <c r="D49" s="62" t="s">
        <v>79</v>
      </c>
      <c r="E49" s="22">
        <v>300</v>
      </c>
      <c r="F49" s="22">
        <v>200</v>
      </c>
      <c r="G49" s="22">
        <f t="shared" si="29"/>
        <v>300</v>
      </c>
      <c r="H49" s="63">
        <f t="shared" si="30"/>
        <v>100</v>
      </c>
      <c r="I49" s="84">
        <f t="shared" si="31"/>
        <v>0</v>
      </c>
      <c r="J49" s="24">
        <f t="shared" ref="J49" si="38">SUM(H49:I49)</f>
        <v>100</v>
      </c>
      <c r="K49" s="64">
        <v>100</v>
      </c>
      <c r="L49" s="65"/>
      <c r="M49" s="66"/>
      <c r="N49" s="66"/>
      <c r="O49" s="66"/>
      <c r="P49" s="66"/>
      <c r="Q49" s="66"/>
      <c r="R49" s="27"/>
      <c r="S49" s="27">
        <f t="shared" si="33"/>
        <v>100</v>
      </c>
      <c r="T49" s="66"/>
      <c r="U49" s="28">
        <f t="shared" si="36"/>
        <v>100</v>
      </c>
      <c r="V49" s="64"/>
      <c r="W49" s="65"/>
      <c r="X49" s="66"/>
      <c r="Y49" s="66"/>
      <c r="Z49" s="66"/>
      <c r="AA49" s="66"/>
      <c r="AB49" s="66"/>
      <c r="AC49" s="27">
        <f t="shared" si="34"/>
        <v>0</v>
      </c>
      <c r="AD49" s="66"/>
      <c r="AE49" s="23">
        <f t="shared" si="35"/>
        <v>0</v>
      </c>
      <c r="AF49" s="56" t="s">
        <v>80</v>
      </c>
    </row>
    <row r="50" spans="1:32" ht="70.5" customHeight="1" outlineLevel="2" x14ac:dyDescent="0.4">
      <c r="A50" s="48">
        <v>7</v>
      </c>
      <c r="B50" s="60">
        <v>735</v>
      </c>
      <c r="C50" s="86">
        <v>3713</v>
      </c>
      <c r="D50" s="87" t="s">
        <v>81</v>
      </c>
      <c r="E50" s="22">
        <v>1100</v>
      </c>
      <c r="F50" s="22">
        <v>500</v>
      </c>
      <c r="G50" s="22">
        <f t="shared" si="29"/>
        <v>800</v>
      </c>
      <c r="H50" s="63">
        <f t="shared" si="30"/>
        <v>300</v>
      </c>
      <c r="I50" s="84">
        <f t="shared" si="31"/>
        <v>0</v>
      </c>
      <c r="J50" s="24">
        <f t="shared" si="32"/>
        <v>300</v>
      </c>
      <c r="K50" s="64">
        <v>300</v>
      </c>
      <c r="L50" s="65"/>
      <c r="M50" s="66"/>
      <c r="N50" s="66"/>
      <c r="O50" s="66"/>
      <c r="P50" s="66"/>
      <c r="Q50" s="66"/>
      <c r="R50" s="27"/>
      <c r="S50" s="27">
        <f t="shared" si="33"/>
        <v>300</v>
      </c>
      <c r="T50" s="66"/>
      <c r="U50" s="28">
        <f t="shared" si="36"/>
        <v>300</v>
      </c>
      <c r="V50" s="64"/>
      <c r="W50" s="65"/>
      <c r="X50" s="66"/>
      <c r="Y50" s="66"/>
      <c r="Z50" s="66"/>
      <c r="AA50" s="66"/>
      <c r="AB50" s="66"/>
      <c r="AC50" s="27">
        <f t="shared" si="34"/>
        <v>0</v>
      </c>
      <c r="AD50" s="66"/>
      <c r="AE50" s="23">
        <f t="shared" si="35"/>
        <v>0</v>
      </c>
      <c r="AF50" s="56"/>
    </row>
    <row r="51" spans="1:32" ht="70.5" customHeight="1" outlineLevel="2" x14ac:dyDescent="0.4">
      <c r="A51" s="48">
        <v>7</v>
      </c>
      <c r="B51" s="60">
        <v>735</v>
      </c>
      <c r="C51" s="61">
        <v>3876</v>
      </c>
      <c r="D51" s="62" t="s">
        <v>82</v>
      </c>
      <c r="E51" s="88">
        <v>350</v>
      </c>
      <c r="F51" s="89">
        <v>250</v>
      </c>
      <c r="G51" s="22">
        <f t="shared" si="29"/>
        <v>350</v>
      </c>
      <c r="H51" s="63">
        <f t="shared" si="30"/>
        <v>100</v>
      </c>
      <c r="I51" s="84">
        <f t="shared" si="31"/>
        <v>0</v>
      </c>
      <c r="J51" s="24">
        <f t="shared" si="32"/>
        <v>100</v>
      </c>
      <c r="K51" s="64">
        <v>100</v>
      </c>
      <c r="L51" s="65"/>
      <c r="M51" s="66"/>
      <c r="N51" s="66"/>
      <c r="O51" s="66"/>
      <c r="P51" s="66"/>
      <c r="Q51" s="66"/>
      <c r="R51" s="27"/>
      <c r="S51" s="27">
        <f t="shared" si="33"/>
        <v>100</v>
      </c>
      <c r="T51" s="66"/>
      <c r="U51" s="28">
        <f t="shared" si="36"/>
        <v>100</v>
      </c>
      <c r="V51" s="64"/>
      <c r="W51" s="65"/>
      <c r="X51" s="66"/>
      <c r="Y51" s="66"/>
      <c r="Z51" s="66"/>
      <c r="AA51" s="66"/>
      <c r="AB51" s="66"/>
      <c r="AC51" s="27">
        <f t="shared" si="34"/>
        <v>0</v>
      </c>
      <c r="AD51" s="66"/>
      <c r="AE51" s="23">
        <f t="shared" si="35"/>
        <v>0</v>
      </c>
      <c r="AF51" s="56"/>
    </row>
    <row r="52" spans="1:32" s="53" customFormat="1" ht="70.5" customHeight="1" outlineLevel="2" x14ac:dyDescent="0.4">
      <c r="A52" s="48">
        <v>7</v>
      </c>
      <c r="B52" s="60">
        <v>735</v>
      </c>
      <c r="C52" s="61">
        <v>2947</v>
      </c>
      <c r="D52" s="62" t="s">
        <v>83</v>
      </c>
      <c r="E52" s="22">
        <v>2010</v>
      </c>
      <c r="F52" s="22">
        <v>1100</v>
      </c>
      <c r="G52" s="22">
        <f t="shared" si="29"/>
        <v>2100</v>
      </c>
      <c r="H52" s="63">
        <f t="shared" si="30"/>
        <v>200</v>
      </c>
      <c r="I52" s="84">
        <f t="shared" si="31"/>
        <v>800</v>
      </c>
      <c r="J52" s="24">
        <f t="shared" si="32"/>
        <v>1000</v>
      </c>
      <c r="K52" s="64">
        <v>200</v>
      </c>
      <c r="L52" s="65"/>
      <c r="M52" s="66"/>
      <c r="N52" s="66"/>
      <c r="O52" s="66"/>
      <c r="P52" s="66"/>
      <c r="Q52" s="66"/>
      <c r="R52" s="27"/>
      <c r="S52" s="27">
        <f t="shared" si="33"/>
        <v>200</v>
      </c>
      <c r="T52" s="66"/>
      <c r="U52" s="28">
        <f t="shared" si="36"/>
        <v>200</v>
      </c>
      <c r="V52" s="64">
        <v>800</v>
      </c>
      <c r="W52" s="65"/>
      <c r="X52" s="66"/>
      <c r="Y52" s="66"/>
      <c r="Z52" s="66"/>
      <c r="AA52" s="66"/>
      <c r="AB52" s="66"/>
      <c r="AC52" s="27">
        <f t="shared" si="34"/>
        <v>800</v>
      </c>
      <c r="AD52" s="66"/>
      <c r="AE52" s="23">
        <f t="shared" si="35"/>
        <v>800</v>
      </c>
      <c r="AF52" s="90"/>
    </row>
    <row r="53" spans="1:32" ht="70.5" customHeight="1" outlineLevel="2" x14ac:dyDescent="0.4">
      <c r="A53" s="48">
        <v>7</v>
      </c>
      <c r="B53" s="60">
        <v>735</v>
      </c>
      <c r="C53" s="61">
        <v>3006</v>
      </c>
      <c r="D53" s="62" t="s">
        <v>84</v>
      </c>
      <c r="E53" s="22">
        <v>12300</v>
      </c>
      <c r="F53" s="22">
        <v>10230</v>
      </c>
      <c r="G53" s="22">
        <f t="shared" si="29"/>
        <v>13230</v>
      </c>
      <c r="H53" s="63">
        <f t="shared" si="30"/>
        <v>1000</v>
      </c>
      <c r="I53" s="84">
        <f t="shared" si="31"/>
        <v>2000</v>
      </c>
      <c r="J53" s="24">
        <f t="shared" ref="J53:J76" si="39">SUM(H53:I53)</f>
        <v>3000</v>
      </c>
      <c r="K53" s="64">
        <v>1000</v>
      </c>
      <c r="L53" s="65"/>
      <c r="M53" s="66"/>
      <c r="N53" s="66"/>
      <c r="O53" s="66"/>
      <c r="P53" s="66"/>
      <c r="Q53" s="66"/>
      <c r="R53" s="27"/>
      <c r="S53" s="27">
        <f t="shared" si="33"/>
        <v>1000</v>
      </c>
      <c r="T53" s="66"/>
      <c r="U53" s="28">
        <f t="shared" si="36"/>
        <v>1000</v>
      </c>
      <c r="V53" s="64">
        <v>2000</v>
      </c>
      <c r="W53" s="65"/>
      <c r="X53" s="66"/>
      <c r="Y53" s="66"/>
      <c r="Z53" s="66"/>
      <c r="AA53" s="66"/>
      <c r="AB53" s="66"/>
      <c r="AC53" s="27">
        <f t="shared" si="34"/>
        <v>2000</v>
      </c>
      <c r="AD53" s="66"/>
      <c r="AE53" s="23">
        <f t="shared" si="35"/>
        <v>2000</v>
      </c>
      <c r="AF53" s="91" t="s">
        <v>85</v>
      </c>
    </row>
    <row r="54" spans="1:32" ht="70.5" customHeight="1" outlineLevel="2" x14ac:dyDescent="0.4">
      <c r="A54" s="48">
        <v>7</v>
      </c>
      <c r="B54" s="60">
        <v>735</v>
      </c>
      <c r="C54" s="61">
        <v>3201</v>
      </c>
      <c r="D54" s="62" t="s">
        <v>86</v>
      </c>
      <c r="E54" s="22">
        <v>1600</v>
      </c>
      <c r="F54" s="22">
        <v>1300</v>
      </c>
      <c r="G54" s="22">
        <f t="shared" si="29"/>
        <v>1500</v>
      </c>
      <c r="H54" s="63">
        <f t="shared" si="30"/>
        <v>200</v>
      </c>
      <c r="I54" s="84">
        <f t="shared" si="31"/>
        <v>0</v>
      </c>
      <c r="J54" s="24">
        <f t="shared" si="39"/>
        <v>200</v>
      </c>
      <c r="K54" s="64">
        <v>200</v>
      </c>
      <c r="L54" s="65"/>
      <c r="M54" s="66"/>
      <c r="N54" s="66"/>
      <c r="O54" s="66"/>
      <c r="P54" s="66"/>
      <c r="Q54" s="66"/>
      <c r="R54" s="27"/>
      <c r="S54" s="27">
        <f t="shared" si="33"/>
        <v>200</v>
      </c>
      <c r="T54" s="66"/>
      <c r="U54" s="28">
        <f t="shared" si="36"/>
        <v>200</v>
      </c>
      <c r="V54" s="64"/>
      <c r="W54" s="65"/>
      <c r="X54" s="66"/>
      <c r="Y54" s="66"/>
      <c r="Z54" s="66"/>
      <c r="AA54" s="66"/>
      <c r="AB54" s="66"/>
      <c r="AC54" s="27">
        <f t="shared" si="34"/>
        <v>0</v>
      </c>
      <c r="AD54" s="66"/>
      <c r="AE54" s="23">
        <f t="shared" si="35"/>
        <v>0</v>
      </c>
      <c r="AF54" s="90"/>
    </row>
    <row r="55" spans="1:32" ht="70.5" customHeight="1" outlineLevel="2" x14ac:dyDescent="0.4">
      <c r="A55" s="48">
        <v>7</v>
      </c>
      <c r="B55" s="60">
        <v>735</v>
      </c>
      <c r="C55" s="61">
        <v>3715</v>
      </c>
      <c r="D55" s="62" t="s">
        <v>87</v>
      </c>
      <c r="E55" s="22">
        <v>1000</v>
      </c>
      <c r="F55" s="22">
        <v>250</v>
      </c>
      <c r="G55" s="22">
        <f t="shared" si="29"/>
        <v>1150</v>
      </c>
      <c r="H55" s="63">
        <f t="shared" si="30"/>
        <v>400</v>
      </c>
      <c r="I55" s="84">
        <f t="shared" si="31"/>
        <v>500</v>
      </c>
      <c r="J55" s="24">
        <f t="shared" si="39"/>
        <v>900</v>
      </c>
      <c r="K55" s="64">
        <v>400</v>
      </c>
      <c r="L55" s="65"/>
      <c r="M55" s="66"/>
      <c r="N55" s="66"/>
      <c r="O55" s="66"/>
      <c r="P55" s="66"/>
      <c r="Q55" s="66"/>
      <c r="R55" s="27"/>
      <c r="S55" s="27">
        <f t="shared" si="33"/>
        <v>400</v>
      </c>
      <c r="T55" s="66"/>
      <c r="U55" s="28">
        <f t="shared" si="36"/>
        <v>400</v>
      </c>
      <c r="V55" s="81">
        <v>500</v>
      </c>
      <c r="W55" s="41"/>
      <c r="X55" s="73"/>
      <c r="Y55" s="66"/>
      <c r="Z55" s="66"/>
      <c r="AA55" s="66"/>
      <c r="AB55" s="66"/>
      <c r="AC55" s="27">
        <f t="shared" si="34"/>
        <v>500</v>
      </c>
      <c r="AD55" s="92"/>
      <c r="AE55" s="23">
        <f t="shared" si="35"/>
        <v>500</v>
      </c>
      <c r="AF55" s="93" t="s">
        <v>88</v>
      </c>
    </row>
    <row r="56" spans="1:32" ht="70.5" customHeight="1" outlineLevel="2" x14ac:dyDescent="0.4">
      <c r="A56" s="48">
        <v>7</v>
      </c>
      <c r="B56" s="60">
        <v>735</v>
      </c>
      <c r="C56" s="61">
        <v>3819</v>
      </c>
      <c r="D56" s="62" t="s">
        <v>89</v>
      </c>
      <c r="E56" s="22">
        <v>1000</v>
      </c>
      <c r="F56" s="22">
        <v>1000</v>
      </c>
      <c r="G56" s="22">
        <f t="shared" si="29"/>
        <v>2300</v>
      </c>
      <c r="H56" s="63">
        <f t="shared" si="30"/>
        <v>300</v>
      </c>
      <c r="I56" s="84">
        <f t="shared" si="31"/>
        <v>1000</v>
      </c>
      <c r="J56" s="24">
        <f t="shared" si="39"/>
        <v>1300</v>
      </c>
      <c r="K56" s="64">
        <v>300</v>
      </c>
      <c r="L56" s="65"/>
      <c r="M56" s="66"/>
      <c r="N56" s="66"/>
      <c r="O56" s="66"/>
      <c r="P56" s="66"/>
      <c r="Q56" s="66"/>
      <c r="R56" s="27"/>
      <c r="S56" s="27">
        <f t="shared" si="33"/>
        <v>300</v>
      </c>
      <c r="T56" s="66"/>
      <c r="U56" s="28">
        <f t="shared" si="36"/>
        <v>300</v>
      </c>
      <c r="V56" s="81">
        <v>1000</v>
      </c>
      <c r="W56" s="66"/>
      <c r="X56" s="66"/>
      <c r="Y56" s="66"/>
      <c r="Z56" s="66"/>
      <c r="AA56" s="66"/>
      <c r="AB56" s="66"/>
      <c r="AC56" s="27">
        <f t="shared" si="34"/>
        <v>1000</v>
      </c>
      <c r="AD56" s="92"/>
      <c r="AE56" s="23">
        <f t="shared" si="35"/>
        <v>1000</v>
      </c>
      <c r="AF56" s="93" t="s">
        <v>90</v>
      </c>
    </row>
    <row r="57" spans="1:32" ht="70.5" customHeight="1" outlineLevel="2" x14ac:dyDescent="0.4">
      <c r="A57" s="48">
        <v>7</v>
      </c>
      <c r="B57" s="60">
        <v>735</v>
      </c>
      <c r="C57" s="61">
        <v>3874</v>
      </c>
      <c r="D57" s="62" t="s">
        <v>91</v>
      </c>
      <c r="E57" s="22">
        <v>500</v>
      </c>
      <c r="F57" s="22">
        <v>0</v>
      </c>
      <c r="G57" s="22">
        <f t="shared" si="29"/>
        <v>500</v>
      </c>
      <c r="H57" s="63">
        <f t="shared" si="30"/>
        <v>200</v>
      </c>
      <c r="I57" s="84">
        <f t="shared" si="31"/>
        <v>300</v>
      </c>
      <c r="J57" s="24">
        <f t="shared" si="39"/>
        <v>500</v>
      </c>
      <c r="K57" s="64">
        <v>200</v>
      </c>
      <c r="L57" s="65"/>
      <c r="M57" s="66"/>
      <c r="N57" s="66"/>
      <c r="O57" s="66"/>
      <c r="P57" s="66"/>
      <c r="Q57" s="66"/>
      <c r="R57" s="27"/>
      <c r="S57" s="27">
        <f t="shared" si="33"/>
        <v>200</v>
      </c>
      <c r="T57" s="66"/>
      <c r="U57" s="28">
        <f t="shared" si="36"/>
        <v>200</v>
      </c>
      <c r="V57" s="81">
        <v>300</v>
      </c>
      <c r="W57" s="66"/>
      <c r="X57" s="66"/>
      <c r="Y57" s="66"/>
      <c r="Z57" s="66"/>
      <c r="AA57" s="66"/>
      <c r="AB57" s="66"/>
      <c r="AC57" s="27">
        <f t="shared" si="34"/>
        <v>300</v>
      </c>
      <c r="AD57" s="92"/>
      <c r="AE57" s="23">
        <f t="shared" si="35"/>
        <v>300</v>
      </c>
      <c r="AF57" s="58" t="s">
        <v>92</v>
      </c>
    </row>
    <row r="58" spans="1:32" ht="84" customHeight="1" outlineLevel="2" x14ac:dyDescent="0.4">
      <c r="A58" s="48">
        <v>7</v>
      </c>
      <c r="B58" s="60">
        <v>735</v>
      </c>
      <c r="C58" s="61">
        <v>3953</v>
      </c>
      <c r="D58" s="62" t="s">
        <v>93</v>
      </c>
      <c r="E58" s="22">
        <v>1700</v>
      </c>
      <c r="F58" s="22">
        <v>425</v>
      </c>
      <c r="G58" s="22">
        <f t="shared" si="29"/>
        <v>400</v>
      </c>
      <c r="H58" s="63">
        <f t="shared" si="30"/>
        <v>-1025</v>
      </c>
      <c r="I58" s="84">
        <f t="shared" si="31"/>
        <v>1000</v>
      </c>
      <c r="J58" s="24">
        <f t="shared" si="39"/>
        <v>-25</v>
      </c>
      <c r="K58" s="64">
        <v>250</v>
      </c>
      <c r="L58" s="65"/>
      <c r="M58" s="66"/>
      <c r="N58" s="66"/>
      <c r="O58" s="66"/>
      <c r="P58" s="66"/>
      <c r="Q58" s="66"/>
      <c r="R58" s="27"/>
      <c r="S58" s="27">
        <f t="shared" si="33"/>
        <v>250</v>
      </c>
      <c r="T58" s="66">
        <v>-1275</v>
      </c>
      <c r="U58" s="28">
        <f t="shared" si="36"/>
        <v>-1025</v>
      </c>
      <c r="V58" s="81">
        <v>1000</v>
      </c>
      <c r="W58" s="66"/>
      <c r="X58" s="66"/>
      <c r="Y58" s="66"/>
      <c r="Z58" s="66"/>
      <c r="AA58" s="66"/>
      <c r="AB58" s="66"/>
      <c r="AC58" s="27">
        <f t="shared" si="34"/>
        <v>1000</v>
      </c>
      <c r="AD58" s="92"/>
      <c r="AE58" s="23">
        <f t="shared" si="35"/>
        <v>1000</v>
      </c>
      <c r="AF58" s="93" t="s">
        <v>94</v>
      </c>
    </row>
    <row r="59" spans="1:32" ht="53.25" customHeight="1" outlineLevel="2" x14ac:dyDescent="0.4">
      <c r="A59" s="48">
        <v>7</v>
      </c>
      <c r="B59" s="60">
        <v>735</v>
      </c>
      <c r="C59" s="61">
        <v>4027</v>
      </c>
      <c r="D59" s="62" t="s">
        <v>95</v>
      </c>
      <c r="E59" s="22">
        <v>2000</v>
      </c>
      <c r="F59" s="22">
        <v>500</v>
      </c>
      <c r="G59" s="22">
        <f t="shared" si="29"/>
        <v>1300</v>
      </c>
      <c r="H59" s="63">
        <f t="shared" si="30"/>
        <v>200</v>
      </c>
      <c r="I59" s="84">
        <f t="shared" si="31"/>
        <v>600</v>
      </c>
      <c r="J59" s="24">
        <f t="shared" si="39"/>
        <v>800</v>
      </c>
      <c r="K59" s="64">
        <v>200</v>
      </c>
      <c r="L59" s="65"/>
      <c r="M59" s="66"/>
      <c r="N59" s="66"/>
      <c r="O59" s="66"/>
      <c r="P59" s="66"/>
      <c r="Q59" s="66"/>
      <c r="R59" s="27"/>
      <c r="S59" s="27">
        <f t="shared" si="33"/>
        <v>200</v>
      </c>
      <c r="T59" s="66"/>
      <c r="U59" s="28">
        <f t="shared" si="36"/>
        <v>200</v>
      </c>
      <c r="V59" s="81">
        <v>600</v>
      </c>
      <c r="W59" s="66"/>
      <c r="X59" s="66"/>
      <c r="Y59" s="66"/>
      <c r="Z59" s="66"/>
      <c r="AA59" s="66"/>
      <c r="AB59" s="66"/>
      <c r="AC59" s="27">
        <f t="shared" si="34"/>
        <v>600</v>
      </c>
      <c r="AD59" s="92"/>
      <c r="AE59" s="23">
        <f t="shared" si="35"/>
        <v>600</v>
      </c>
      <c r="AF59" s="94"/>
    </row>
    <row r="60" spans="1:32" s="53" customFormat="1" ht="100.5" customHeight="1" outlineLevel="2" x14ac:dyDescent="0.4">
      <c r="A60" s="48">
        <v>7</v>
      </c>
      <c r="B60" s="60">
        <v>735</v>
      </c>
      <c r="C60" s="61">
        <v>4028</v>
      </c>
      <c r="D60" s="62" t="s">
        <v>96</v>
      </c>
      <c r="E60" s="22">
        <v>500</v>
      </c>
      <c r="F60" s="22">
        <v>0</v>
      </c>
      <c r="G60" s="22">
        <f t="shared" si="29"/>
        <v>600</v>
      </c>
      <c r="H60" s="63">
        <f t="shared" si="30"/>
        <v>200</v>
      </c>
      <c r="I60" s="84">
        <f t="shared" si="31"/>
        <v>400</v>
      </c>
      <c r="J60" s="24">
        <f t="shared" si="39"/>
        <v>600</v>
      </c>
      <c r="K60" s="64">
        <v>200</v>
      </c>
      <c r="L60" s="65"/>
      <c r="M60" s="66"/>
      <c r="N60" s="66"/>
      <c r="O60" s="66"/>
      <c r="P60" s="66"/>
      <c r="Q60" s="66"/>
      <c r="R60" s="27"/>
      <c r="S60" s="27">
        <f t="shared" si="33"/>
        <v>200</v>
      </c>
      <c r="T60" s="66"/>
      <c r="U60" s="28">
        <f t="shared" si="36"/>
        <v>200</v>
      </c>
      <c r="V60" s="81">
        <v>400</v>
      </c>
      <c r="W60" s="66"/>
      <c r="X60" s="66"/>
      <c r="Y60" s="66"/>
      <c r="Z60" s="66"/>
      <c r="AA60" s="66"/>
      <c r="AB60" s="66"/>
      <c r="AC60" s="27">
        <f t="shared" si="34"/>
        <v>400</v>
      </c>
      <c r="AD60" s="92"/>
      <c r="AE60" s="23">
        <f t="shared" si="35"/>
        <v>400</v>
      </c>
      <c r="AF60" s="58"/>
    </row>
    <row r="61" spans="1:32" ht="55.5" customHeight="1" outlineLevel="2" x14ac:dyDescent="0.4">
      <c r="A61" s="48">
        <v>7</v>
      </c>
      <c r="B61" s="60">
        <v>735</v>
      </c>
      <c r="C61" s="61">
        <v>4035</v>
      </c>
      <c r="D61" s="62" t="s">
        <v>97</v>
      </c>
      <c r="E61" s="22">
        <v>300</v>
      </c>
      <c r="F61" s="22">
        <v>0</v>
      </c>
      <c r="G61" s="22">
        <f t="shared" si="29"/>
        <v>1200</v>
      </c>
      <c r="H61" s="63">
        <f t="shared" si="30"/>
        <v>200</v>
      </c>
      <c r="I61" s="84">
        <f t="shared" si="31"/>
        <v>1000</v>
      </c>
      <c r="J61" s="24">
        <f t="shared" si="39"/>
        <v>1200</v>
      </c>
      <c r="K61" s="64">
        <v>200</v>
      </c>
      <c r="L61" s="65"/>
      <c r="M61" s="66"/>
      <c r="N61" s="66"/>
      <c r="O61" s="66"/>
      <c r="P61" s="66"/>
      <c r="Q61" s="66"/>
      <c r="R61" s="27"/>
      <c r="S61" s="27">
        <f t="shared" si="33"/>
        <v>200</v>
      </c>
      <c r="T61" s="66"/>
      <c r="U61" s="28">
        <f t="shared" si="36"/>
        <v>200</v>
      </c>
      <c r="V61" s="81">
        <v>1000</v>
      </c>
      <c r="W61" s="66"/>
      <c r="X61" s="65"/>
      <c r="Y61" s="66"/>
      <c r="Z61" s="66"/>
      <c r="AA61" s="66"/>
      <c r="AB61" s="66"/>
      <c r="AC61" s="27">
        <f t="shared" si="34"/>
        <v>1000</v>
      </c>
      <c r="AD61" s="92"/>
      <c r="AE61" s="23">
        <f t="shared" si="35"/>
        <v>1000</v>
      </c>
      <c r="AF61" s="58" t="s">
        <v>98</v>
      </c>
    </row>
    <row r="62" spans="1:32" ht="57" customHeight="1" outlineLevel="2" x14ac:dyDescent="0.4">
      <c r="A62" s="48">
        <v>7</v>
      </c>
      <c r="B62" s="60">
        <v>735</v>
      </c>
      <c r="C62" s="68">
        <v>4176</v>
      </c>
      <c r="D62" s="62" t="s">
        <v>99</v>
      </c>
      <c r="E62" s="22"/>
      <c r="F62" s="22"/>
      <c r="G62" s="22">
        <f t="shared" si="29"/>
        <v>700</v>
      </c>
      <c r="H62" s="63">
        <f t="shared" si="30"/>
        <v>200</v>
      </c>
      <c r="I62" s="84">
        <f t="shared" si="31"/>
        <v>500</v>
      </c>
      <c r="J62" s="24">
        <f t="shared" si="39"/>
        <v>700</v>
      </c>
      <c r="K62" s="64">
        <v>200</v>
      </c>
      <c r="L62" s="65"/>
      <c r="M62" s="66"/>
      <c r="N62" s="66"/>
      <c r="O62" s="66"/>
      <c r="P62" s="66"/>
      <c r="Q62" s="66"/>
      <c r="R62" s="27"/>
      <c r="S62" s="27">
        <f t="shared" si="33"/>
        <v>200</v>
      </c>
      <c r="T62" s="66"/>
      <c r="U62" s="28">
        <f>SUM(R62:T62)</f>
        <v>200</v>
      </c>
      <c r="V62" s="81">
        <v>500</v>
      </c>
      <c r="W62" s="41"/>
      <c r="X62" s="73"/>
      <c r="Y62" s="66"/>
      <c r="Z62" s="66"/>
      <c r="AA62" s="66"/>
      <c r="AB62" s="66"/>
      <c r="AC62" s="27">
        <f t="shared" si="34"/>
        <v>500</v>
      </c>
      <c r="AD62" s="92"/>
      <c r="AE62" s="23">
        <f t="shared" si="35"/>
        <v>500</v>
      </c>
      <c r="AF62" s="58" t="s">
        <v>100</v>
      </c>
    </row>
    <row r="63" spans="1:32" ht="88.5" customHeight="1" outlineLevel="2" x14ac:dyDescent="0.4">
      <c r="A63" s="48">
        <v>7</v>
      </c>
      <c r="B63" s="60">
        <v>735</v>
      </c>
      <c r="C63" s="68">
        <v>4177</v>
      </c>
      <c r="D63" s="62" t="s">
        <v>101</v>
      </c>
      <c r="E63" s="22"/>
      <c r="F63" s="22"/>
      <c r="G63" s="22">
        <f t="shared" si="29"/>
        <v>1500</v>
      </c>
      <c r="H63" s="63">
        <f t="shared" si="30"/>
        <v>500</v>
      </c>
      <c r="I63" s="84">
        <f t="shared" si="31"/>
        <v>1000</v>
      </c>
      <c r="J63" s="24">
        <f t="shared" si="39"/>
        <v>1500</v>
      </c>
      <c r="K63" s="64">
        <v>500</v>
      </c>
      <c r="L63" s="65"/>
      <c r="M63" s="66"/>
      <c r="N63" s="66"/>
      <c r="O63" s="66"/>
      <c r="P63" s="66"/>
      <c r="Q63" s="66"/>
      <c r="R63" s="27"/>
      <c r="S63" s="27">
        <f t="shared" si="33"/>
        <v>500</v>
      </c>
      <c r="T63" s="66"/>
      <c r="U63" s="28">
        <f t="shared" si="36"/>
        <v>500</v>
      </c>
      <c r="V63" s="81">
        <v>1000</v>
      </c>
      <c r="W63" s="66"/>
      <c r="X63" s="66"/>
      <c r="Y63" s="66"/>
      <c r="Z63" s="66"/>
      <c r="AA63" s="66"/>
      <c r="AB63" s="66"/>
      <c r="AC63" s="27">
        <f t="shared" si="34"/>
        <v>1000</v>
      </c>
      <c r="AD63" s="92"/>
      <c r="AE63" s="23">
        <f t="shared" si="35"/>
        <v>1000</v>
      </c>
      <c r="AF63" s="93" t="s">
        <v>102</v>
      </c>
    </row>
    <row r="64" spans="1:32" ht="60" customHeight="1" outlineLevel="2" x14ac:dyDescent="0.4">
      <c r="A64" s="48">
        <v>7</v>
      </c>
      <c r="B64" s="60">
        <v>735</v>
      </c>
      <c r="C64" s="68">
        <v>4178</v>
      </c>
      <c r="D64" s="62" t="s">
        <v>103</v>
      </c>
      <c r="E64" s="22"/>
      <c r="F64" s="22"/>
      <c r="G64" s="22">
        <f t="shared" si="29"/>
        <v>600</v>
      </c>
      <c r="H64" s="63">
        <f t="shared" si="30"/>
        <v>300</v>
      </c>
      <c r="I64" s="84">
        <f t="shared" si="31"/>
        <v>300</v>
      </c>
      <c r="J64" s="24">
        <f t="shared" si="39"/>
        <v>600</v>
      </c>
      <c r="K64" s="64">
        <v>300</v>
      </c>
      <c r="L64" s="65"/>
      <c r="M64" s="66"/>
      <c r="N64" s="66"/>
      <c r="O64" s="66"/>
      <c r="P64" s="66"/>
      <c r="Q64" s="66"/>
      <c r="R64" s="27"/>
      <c r="S64" s="27">
        <f t="shared" si="33"/>
        <v>300</v>
      </c>
      <c r="T64" s="66"/>
      <c r="U64" s="28">
        <f t="shared" si="36"/>
        <v>300</v>
      </c>
      <c r="V64" s="81">
        <v>300</v>
      </c>
      <c r="W64" s="66"/>
      <c r="X64" s="66"/>
      <c r="Y64" s="66"/>
      <c r="Z64" s="66"/>
      <c r="AA64" s="66"/>
      <c r="AB64" s="66"/>
      <c r="AC64" s="27">
        <f t="shared" si="34"/>
        <v>300</v>
      </c>
      <c r="AD64" s="92"/>
      <c r="AE64" s="23">
        <f t="shared" si="35"/>
        <v>300</v>
      </c>
      <c r="AF64" s="93" t="s">
        <v>104</v>
      </c>
    </row>
    <row r="65" spans="1:32" ht="108" customHeight="1" outlineLevel="2" x14ac:dyDescent="0.4">
      <c r="A65" s="48">
        <v>7</v>
      </c>
      <c r="B65" s="60">
        <v>735</v>
      </c>
      <c r="C65" s="68">
        <v>4179</v>
      </c>
      <c r="D65" s="62" t="s">
        <v>105</v>
      </c>
      <c r="E65" s="22"/>
      <c r="F65" s="22"/>
      <c r="G65" s="22">
        <f t="shared" si="29"/>
        <v>600</v>
      </c>
      <c r="H65" s="63">
        <f t="shared" si="30"/>
        <v>200</v>
      </c>
      <c r="I65" s="84">
        <f t="shared" si="31"/>
        <v>400</v>
      </c>
      <c r="J65" s="24">
        <f t="shared" si="39"/>
        <v>600</v>
      </c>
      <c r="K65" s="64">
        <v>200</v>
      </c>
      <c r="L65" s="65"/>
      <c r="M65" s="66"/>
      <c r="N65" s="66"/>
      <c r="O65" s="66"/>
      <c r="P65" s="66"/>
      <c r="Q65" s="66"/>
      <c r="R65" s="27"/>
      <c r="S65" s="27">
        <f t="shared" si="33"/>
        <v>200</v>
      </c>
      <c r="T65" s="66"/>
      <c r="U65" s="28">
        <f t="shared" si="36"/>
        <v>200</v>
      </c>
      <c r="V65" s="81">
        <v>400</v>
      </c>
      <c r="W65" s="66"/>
      <c r="X65" s="65"/>
      <c r="Y65" s="66"/>
      <c r="Z65" s="66"/>
      <c r="AA65" s="66"/>
      <c r="AB65" s="66"/>
      <c r="AC65" s="27">
        <f t="shared" si="34"/>
        <v>400</v>
      </c>
      <c r="AD65" s="92"/>
      <c r="AE65" s="23">
        <f t="shared" si="35"/>
        <v>400</v>
      </c>
      <c r="AF65" s="93" t="s">
        <v>106</v>
      </c>
    </row>
    <row r="66" spans="1:32" ht="55.5" customHeight="1" outlineLevel="2" x14ac:dyDescent="0.4">
      <c r="A66" s="48">
        <v>7</v>
      </c>
      <c r="B66" s="60">
        <v>735</v>
      </c>
      <c r="C66" s="68">
        <v>4180</v>
      </c>
      <c r="D66" s="62" t="s">
        <v>107</v>
      </c>
      <c r="E66" s="22"/>
      <c r="F66" s="22"/>
      <c r="G66" s="22">
        <f t="shared" si="29"/>
        <v>750</v>
      </c>
      <c r="H66" s="63">
        <f t="shared" si="30"/>
        <v>750</v>
      </c>
      <c r="I66" s="84">
        <f t="shared" si="31"/>
        <v>0</v>
      </c>
      <c r="J66" s="24">
        <f t="shared" si="39"/>
        <v>750</v>
      </c>
      <c r="K66" s="64">
        <v>750</v>
      </c>
      <c r="L66" s="65"/>
      <c r="M66" s="66"/>
      <c r="N66" s="66"/>
      <c r="O66" s="66"/>
      <c r="P66" s="66"/>
      <c r="Q66" s="66"/>
      <c r="R66" s="27"/>
      <c r="S66" s="27">
        <f t="shared" si="33"/>
        <v>750</v>
      </c>
      <c r="T66" s="66"/>
      <c r="U66" s="28">
        <f>SUM(R66:T66)</f>
        <v>750</v>
      </c>
      <c r="V66" s="81"/>
      <c r="W66" s="41"/>
      <c r="X66" s="73"/>
      <c r="Y66" s="66"/>
      <c r="Z66" s="66"/>
      <c r="AA66" s="66"/>
      <c r="AB66" s="66"/>
      <c r="AC66" s="27">
        <f t="shared" si="34"/>
        <v>0</v>
      </c>
      <c r="AD66" s="92"/>
      <c r="AE66" s="23">
        <f t="shared" si="35"/>
        <v>0</v>
      </c>
      <c r="AF66" s="93"/>
    </row>
    <row r="67" spans="1:32" ht="55.5" customHeight="1" outlineLevel="2" x14ac:dyDescent="0.4">
      <c r="A67" s="48">
        <v>7</v>
      </c>
      <c r="B67" s="60">
        <v>735</v>
      </c>
      <c r="C67" s="68">
        <v>4181</v>
      </c>
      <c r="D67" s="62" t="s">
        <v>108</v>
      </c>
      <c r="E67" s="22"/>
      <c r="F67" s="22"/>
      <c r="G67" s="22">
        <f t="shared" si="29"/>
        <v>300</v>
      </c>
      <c r="H67" s="63">
        <f t="shared" si="30"/>
        <v>300</v>
      </c>
      <c r="I67" s="84">
        <f t="shared" si="31"/>
        <v>0</v>
      </c>
      <c r="J67" s="24">
        <f t="shared" si="39"/>
        <v>300</v>
      </c>
      <c r="K67" s="64">
        <v>300</v>
      </c>
      <c r="L67" s="65"/>
      <c r="M67" s="66"/>
      <c r="N67" s="66"/>
      <c r="O67" s="66"/>
      <c r="P67" s="66"/>
      <c r="Q67" s="66"/>
      <c r="R67" s="27"/>
      <c r="S67" s="27">
        <f t="shared" si="33"/>
        <v>300</v>
      </c>
      <c r="T67" s="66"/>
      <c r="U67" s="28">
        <f t="shared" si="36"/>
        <v>300</v>
      </c>
      <c r="V67" s="81"/>
      <c r="W67" s="66"/>
      <c r="X67" s="66"/>
      <c r="Y67" s="66"/>
      <c r="Z67" s="66"/>
      <c r="AA67" s="66"/>
      <c r="AB67" s="66"/>
      <c r="AC67" s="27">
        <f t="shared" si="34"/>
        <v>0</v>
      </c>
      <c r="AD67" s="92"/>
      <c r="AE67" s="23">
        <f t="shared" si="35"/>
        <v>0</v>
      </c>
      <c r="AF67" s="93"/>
    </row>
    <row r="68" spans="1:32" ht="54" customHeight="1" outlineLevel="2" x14ac:dyDescent="0.4">
      <c r="A68" s="48">
        <v>26</v>
      </c>
      <c r="B68" s="60">
        <v>735</v>
      </c>
      <c r="C68" s="61">
        <v>3525</v>
      </c>
      <c r="D68" s="62" t="s">
        <v>109</v>
      </c>
      <c r="E68" s="22">
        <v>1810</v>
      </c>
      <c r="F68" s="22">
        <v>906</v>
      </c>
      <c r="G68" s="22">
        <f t="shared" si="29"/>
        <v>856</v>
      </c>
      <c r="H68" s="63">
        <f t="shared" si="30"/>
        <v>-50</v>
      </c>
      <c r="I68" s="84">
        <f t="shared" si="31"/>
        <v>0</v>
      </c>
      <c r="J68" s="24">
        <f t="shared" si="39"/>
        <v>-50</v>
      </c>
      <c r="K68" s="64"/>
      <c r="L68" s="65"/>
      <c r="M68" s="66"/>
      <c r="N68" s="66">
        <v>-50</v>
      </c>
      <c r="O68" s="66"/>
      <c r="P68" s="66"/>
      <c r="Q68" s="66"/>
      <c r="R68" s="27"/>
      <c r="S68" s="27">
        <f t="shared" si="33"/>
        <v>-50</v>
      </c>
      <c r="T68" s="66"/>
      <c r="U68" s="28">
        <f t="shared" si="36"/>
        <v>-50</v>
      </c>
      <c r="V68" s="81"/>
      <c r="W68" s="66"/>
      <c r="X68" s="66"/>
      <c r="Y68" s="66"/>
      <c r="Z68" s="66"/>
      <c r="AA68" s="66"/>
      <c r="AB68" s="66"/>
      <c r="AC68" s="27">
        <f t="shared" si="34"/>
        <v>0</v>
      </c>
      <c r="AD68" s="92"/>
      <c r="AE68" s="23">
        <f t="shared" si="35"/>
        <v>0</v>
      </c>
      <c r="AF68" s="58" t="s">
        <v>110</v>
      </c>
    </row>
    <row r="69" spans="1:32" ht="54" customHeight="1" outlineLevel="2" x14ac:dyDescent="0.4">
      <c r="A69" s="48">
        <v>26</v>
      </c>
      <c r="B69" s="60">
        <v>735</v>
      </c>
      <c r="C69" s="68">
        <v>4182</v>
      </c>
      <c r="D69" s="62" t="s">
        <v>111</v>
      </c>
      <c r="E69" s="22"/>
      <c r="F69" s="22"/>
      <c r="G69" s="22">
        <f t="shared" si="29"/>
        <v>50</v>
      </c>
      <c r="H69" s="63">
        <f t="shared" si="30"/>
        <v>50</v>
      </c>
      <c r="I69" s="84">
        <f t="shared" si="31"/>
        <v>0</v>
      </c>
      <c r="J69" s="24">
        <f t="shared" si="39"/>
        <v>50</v>
      </c>
      <c r="K69" s="64"/>
      <c r="L69" s="65"/>
      <c r="M69" s="66"/>
      <c r="N69" s="66">
        <v>50</v>
      </c>
      <c r="O69" s="66"/>
      <c r="P69" s="66"/>
      <c r="Q69" s="66"/>
      <c r="R69" s="27"/>
      <c r="S69" s="27">
        <f t="shared" si="33"/>
        <v>50</v>
      </c>
      <c r="T69" s="66"/>
      <c r="U69" s="28">
        <f t="shared" ref="U69:U76" si="40">SUM(R69:T69)</f>
        <v>50</v>
      </c>
      <c r="V69" s="81"/>
      <c r="W69" s="41"/>
      <c r="X69" s="73"/>
      <c r="Y69" s="66"/>
      <c r="Z69" s="66"/>
      <c r="AA69" s="66"/>
      <c r="AB69" s="66"/>
      <c r="AC69" s="27">
        <f t="shared" si="34"/>
        <v>0</v>
      </c>
      <c r="AD69" s="92"/>
      <c r="AE69" s="23">
        <f t="shared" si="35"/>
        <v>0</v>
      </c>
      <c r="AF69" s="58" t="s">
        <v>112</v>
      </c>
    </row>
    <row r="70" spans="1:32" ht="54" customHeight="1" outlineLevel="2" x14ac:dyDescent="0.4">
      <c r="A70" s="48">
        <v>7</v>
      </c>
      <c r="B70" s="60">
        <v>735</v>
      </c>
      <c r="C70" s="61">
        <v>2554</v>
      </c>
      <c r="D70" s="62" t="s">
        <v>113</v>
      </c>
      <c r="E70" s="22">
        <v>1040</v>
      </c>
      <c r="F70" s="22">
        <v>302</v>
      </c>
      <c r="G70" s="22">
        <f t="shared" si="29"/>
        <v>802</v>
      </c>
      <c r="H70" s="63">
        <f t="shared" si="30"/>
        <v>500</v>
      </c>
      <c r="I70" s="84">
        <f t="shared" si="31"/>
        <v>0</v>
      </c>
      <c r="J70" s="24">
        <f t="shared" si="39"/>
        <v>500</v>
      </c>
      <c r="K70" s="64">
        <v>500</v>
      </c>
      <c r="L70" s="65"/>
      <c r="M70" s="66"/>
      <c r="N70" s="66"/>
      <c r="O70" s="66"/>
      <c r="P70" s="66"/>
      <c r="Q70" s="66"/>
      <c r="R70" s="27"/>
      <c r="S70" s="27">
        <f t="shared" si="33"/>
        <v>500</v>
      </c>
      <c r="T70" s="66"/>
      <c r="U70" s="28">
        <f t="shared" si="40"/>
        <v>500</v>
      </c>
      <c r="V70" s="81"/>
      <c r="W70" s="66"/>
      <c r="X70" s="65"/>
      <c r="Y70" s="66"/>
      <c r="Z70" s="66"/>
      <c r="AA70" s="66"/>
      <c r="AB70" s="66"/>
      <c r="AC70" s="27">
        <f t="shared" si="34"/>
        <v>0</v>
      </c>
      <c r="AD70" s="92"/>
      <c r="AE70" s="23">
        <f t="shared" si="35"/>
        <v>0</v>
      </c>
      <c r="AF70" s="58"/>
    </row>
    <row r="71" spans="1:32" ht="54" customHeight="1" outlineLevel="2" x14ac:dyDescent="0.4">
      <c r="A71" s="48">
        <v>7</v>
      </c>
      <c r="B71" s="60">
        <v>735</v>
      </c>
      <c r="C71" s="61">
        <v>3204</v>
      </c>
      <c r="D71" s="62" t="s">
        <v>114</v>
      </c>
      <c r="E71" s="22">
        <v>4000</v>
      </c>
      <c r="F71" s="22">
        <v>4000</v>
      </c>
      <c r="G71" s="22">
        <f t="shared" si="29"/>
        <v>5000</v>
      </c>
      <c r="H71" s="63">
        <f t="shared" si="30"/>
        <v>500</v>
      </c>
      <c r="I71" s="84">
        <f t="shared" si="31"/>
        <v>500</v>
      </c>
      <c r="J71" s="24">
        <f t="shared" si="39"/>
        <v>1000</v>
      </c>
      <c r="K71" s="64">
        <v>500</v>
      </c>
      <c r="L71" s="65"/>
      <c r="M71" s="66"/>
      <c r="N71" s="66"/>
      <c r="O71" s="66"/>
      <c r="P71" s="66"/>
      <c r="Q71" s="66"/>
      <c r="R71" s="27"/>
      <c r="S71" s="27">
        <f t="shared" si="33"/>
        <v>500</v>
      </c>
      <c r="T71" s="66"/>
      <c r="U71" s="28">
        <f t="shared" si="40"/>
        <v>500</v>
      </c>
      <c r="V71" s="81">
        <v>500</v>
      </c>
      <c r="W71" s="66"/>
      <c r="X71" s="65"/>
      <c r="Y71" s="66"/>
      <c r="Z71" s="66"/>
      <c r="AA71" s="66"/>
      <c r="AB71" s="66"/>
      <c r="AC71" s="27">
        <f t="shared" si="34"/>
        <v>500</v>
      </c>
      <c r="AD71" s="92"/>
      <c r="AE71" s="23">
        <f t="shared" si="35"/>
        <v>500</v>
      </c>
      <c r="AF71" s="58"/>
    </row>
    <row r="72" spans="1:32" ht="54" customHeight="1" outlineLevel="2" x14ac:dyDescent="0.4">
      <c r="A72" s="48">
        <v>7</v>
      </c>
      <c r="B72" s="60">
        <v>735</v>
      </c>
      <c r="C72" s="68">
        <v>4243</v>
      </c>
      <c r="D72" s="62" t="s">
        <v>115</v>
      </c>
      <c r="E72" s="22"/>
      <c r="F72" s="22"/>
      <c r="G72" s="22">
        <f t="shared" si="29"/>
        <v>1000</v>
      </c>
      <c r="H72" s="63">
        <f t="shared" si="30"/>
        <v>500</v>
      </c>
      <c r="I72" s="84">
        <f t="shared" si="31"/>
        <v>500</v>
      </c>
      <c r="J72" s="24">
        <f t="shared" si="39"/>
        <v>1000</v>
      </c>
      <c r="K72" s="64">
        <v>500</v>
      </c>
      <c r="L72" s="65"/>
      <c r="M72" s="66"/>
      <c r="N72" s="66"/>
      <c r="O72" s="66"/>
      <c r="P72" s="66"/>
      <c r="Q72" s="66"/>
      <c r="R72" s="27"/>
      <c r="S72" s="27">
        <f t="shared" si="33"/>
        <v>500</v>
      </c>
      <c r="T72" s="66"/>
      <c r="U72" s="28">
        <f t="shared" si="40"/>
        <v>500</v>
      </c>
      <c r="V72" s="81">
        <v>500</v>
      </c>
      <c r="W72" s="66"/>
      <c r="X72" s="65"/>
      <c r="Y72" s="66"/>
      <c r="Z72" s="66"/>
      <c r="AA72" s="66"/>
      <c r="AB72" s="66"/>
      <c r="AC72" s="27">
        <f t="shared" si="34"/>
        <v>500</v>
      </c>
      <c r="AD72" s="92"/>
      <c r="AE72" s="23">
        <f t="shared" si="35"/>
        <v>500</v>
      </c>
      <c r="AF72" s="58"/>
    </row>
    <row r="73" spans="1:32" ht="54" customHeight="1" outlineLevel="2" x14ac:dyDescent="0.4">
      <c r="A73" s="48">
        <v>7</v>
      </c>
      <c r="B73" s="60">
        <v>735</v>
      </c>
      <c r="C73" s="61">
        <v>1100</v>
      </c>
      <c r="D73" s="62" t="s">
        <v>116</v>
      </c>
      <c r="E73" s="22">
        <v>15904</v>
      </c>
      <c r="F73" s="22">
        <v>14304</v>
      </c>
      <c r="G73" s="22">
        <f t="shared" si="29"/>
        <v>16004</v>
      </c>
      <c r="H73" s="63">
        <f t="shared" si="30"/>
        <v>1000</v>
      </c>
      <c r="I73" s="84">
        <f t="shared" si="31"/>
        <v>700</v>
      </c>
      <c r="J73" s="24">
        <f t="shared" si="39"/>
        <v>1700</v>
      </c>
      <c r="K73" s="64">
        <v>1000</v>
      </c>
      <c r="L73" s="65"/>
      <c r="M73" s="66"/>
      <c r="N73" s="66"/>
      <c r="O73" s="66"/>
      <c r="P73" s="66"/>
      <c r="Q73" s="66"/>
      <c r="R73" s="27"/>
      <c r="S73" s="27">
        <f t="shared" si="33"/>
        <v>1000</v>
      </c>
      <c r="T73" s="66"/>
      <c r="U73" s="28">
        <f t="shared" si="40"/>
        <v>1000</v>
      </c>
      <c r="V73" s="81">
        <v>700</v>
      </c>
      <c r="W73" s="66"/>
      <c r="X73" s="65"/>
      <c r="Y73" s="66"/>
      <c r="Z73" s="66"/>
      <c r="AA73" s="66"/>
      <c r="AB73" s="66"/>
      <c r="AC73" s="27">
        <f t="shared" si="34"/>
        <v>700</v>
      </c>
      <c r="AD73" s="92"/>
      <c r="AE73" s="23">
        <f t="shared" si="35"/>
        <v>700</v>
      </c>
      <c r="AF73" s="58" t="s">
        <v>117</v>
      </c>
    </row>
    <row r="74" spans="1:32" ht="54" customHeight="1" outlineLevel="2" x14ac:dyDescent="0.4">
      <c r="A74" s="48">
        <v>63</v>
      </c>
      <c r="B74" s="60">
        <v>735</v>
      </c>
      <c r="C74" s="68">
        <v>4244</v>
      </c>
      <c r="D74" s="62" t="s">
        <v>118</v>
      </c>
      <c r="E74" s="22"/>
      <c r="F74" s="22"/>
      <c r="G74" s="22">
        <f t="shared" si="29"/>
        <v>2524.1019999999999</v>
      </c>
      <c r="H74" s="63">
        <f t="shared" si="30"/>
        <v>2524.1019999999999</v>
      </c>
      <c r="I74" s="84">
        <f t="shared" si="31"/>
        <v>0</v>
      </c>
      <c r="J74" s="24">
        <f t="shared" si="39"/>
        <v>2524.1019999999999</v>
      </c>
      <c r="K74" s="64"/>
      <c r="L74" s="65"/>
      <c r="M74" s="66"/>
      <c r="N74" s="66"/>
      <c r="O74" s="66"/>
      <c r="P74" s="66"/>
      <c r="Q74" s="66"/>
      <c r="R74" s="27"/>
      <c r="S74" s="27">
        <f t="shared" si="33"/>
        <v>0</v>
      </c>
      <c r="T74" s="66">
        <v>2524.1019999999999</v>
      </c>
      <c r="U74" s="28">
        <f t="shared" si="40"/>
        <v>2524.1019999999999</v>
      </c>
      <c r="V74" s="81"/>
      <c r="W74" s="66"/>
      <c r="X74" s="65"/>
      <c r="Y74" s="66"/>
      <c r="Z74" s="66"/>
      <c r="AA74" s="66"/>
      <c r="AB74" s="66"/>
      <c r="AC74" s="27">
        <f t="shared" si="34"/>
        <v>0</v>
      </c>
      <c r="AD74" s="92"/>
      <c r="AE74" s="23">
        <f t="shared" si="35"/>
        <v>0</v>
      </c>
      <c r="AF74" s="58" t="s">
        <v>119</v>
      </c>
    </row>
    <row r="75" spans="1:32" ht="54" customHeight="1" outlineLevel="2" x14ac:dyDescent="0.4">
      <c r="A75" s="48">
        <v>63</v>
      </c>
      <c r="B75" s="60">
        <v>735</v>
      </c>
      <c r="C75" s="68">
        <v>4245</v>
      </c>
      <c r="D75" s="62" t="s">
        <v>120</v>
      </c>
      <c r="E75" s="22"/>
      <c r="F75" s="22"/>
      <c r="G75" s="22">
        <f t="shared" si="29"/>
        <v>1548.383</v>
      </c>
      <c r="H75" s="63">
        <f t="shared" si="30"/>
        <v>1548.383</v>
      </c>
      <c r="I75" s="84">
        <f t="shared" si="31"/>
        <v>0</v>
      </c>
      <c r="J75" s="24">
        <f t="shared" si="39"/>
        <v>1548.383</v>
      </c>
      <c r="K75" s="64"/>
      <c r="L75" s="65"/>
      <c r="M75" s="66"/>
      <c r="N75" s="66"/>
      <c r="O75" s="66"/>
      <c r="P75" s="66"/>
      <c r="Q75" s="66"/>
      <c r="R75" s="27"/>
      <c r="S75" s="27">
        <f t="shared" si="33"/>
        <v>0</v>
      </c>
      <c r="T75" s="66">
        <v>1548.383</v>
      </c>
      <c r="U75" s="28">
        <f t="shared" si="40"/>
        <v>1548.383</v>
      </c>
      <c r="V75" s="81"/>
      <c r="W75" s="41"/>
      <c r="X75" s="73"/>
      <c r="Y75" s="66"/>
      <c r="Z75" s="66"/>
      <c r="AA75" s="66"/>
      <c r="AB75" s="66"/>
      <c r="AC75" s="27">
        <f t="shared" si="34"/>
        <v>0</v>
      </c>
      <c r="AD75" s="92"/>
      <c r="AE75" s="23">
        <f t="shared" si="35"/>
        <v>0</v>
      </c>
      <c r="AF75" s="58" t="s">
        <v>119</v>
      </c>
    </row>
    <row r="76" spans="1:32" ht="54" customHeight="1" outlineLevel="2" thickBot="1" x14ac:dyDescent="0.45">
      <c r="A76" s="48">
        <v>63</v>
      </c>
      <c r="B76" s="60">
        <v>735</v>
      </c>
      <c r="C76" s="68">
        <v>4248</v>
      </c>
      <c r="D76" s="62" t="s">
        <v>121</v>
      </c>
      <c r="E76" s="22"/>
      <c r="F76" s="22"/>
      <c r="G76" s="22">
        <f t="shared" si="29"/>
        <v>2000</v>
      </c>
      <c r="H76" s="63">
        <f t="shared" si="30"/>
        <v>2000</v>
      </c>
      <c r="I76" s="84">
        <f t="shared" si="31"/>
        <v>0</v>
      </c>
      <c r="J76" s="24">
        <f t="shared" si="39"/>
        <v>2000</v>
      </c>
      <c r="K76" s="64">
        <v>100</v>
      </c>
      <c r="L76" s="65"/>
      <c r="M76" s="66"/>
      <c r="N76" s="66"/>
      <c r="O76" s="66"/>
      <c r="P76" s="66"/>
      <c r="Q76" s="66"/>
      <c r="R76" s="27"/>
      <c r="S76" s="27">
        <f t="shared" si="33"/>
        <v>100</v>
      </c>
      <c r="T76" s="66">
        <v>1900</v>
      </c>
      <c r="U76" s="28">
        <f t="shared" si="40"/>
        <v>2000</v>
      </c>
      <c r="V76" s="81"/>
      <c r="W76" s="95"/>
      <c r="X76" s="96"/>
      <c r="Y76" s="66"/>
      <c r="Z76" s="66"/>
      <c r="AA76" s="66"/>
      <c r="AB76" s="66"/>
      <c r="AC76" s="27">
        <f t="shared" si="34"/>
        <v>0</v>
      </c>
      <c r="AD76" s="92"/>
      <c r="AE76" s="23">
        <f t="shared" si="35"/>
        <v>0</v>
      </c>
      <c r="AF76" s="58" t="s">
        <v>119</v>
      </c>
    </row>
    <row r="77" spans="1:32" ht="50.1" customHeight="1" outlineLevel="1" thickBot="1" x14ac:dyDescent="0.45">
      <c r="A77" s="48"/>
      <c r="B77" s="294" t="s">
        <v>122</v>
      </c>
      <c r="C77" s="295"/>
      <c r="D77" s="296"/>
      <c r="E77" s="45">
        <f t="shared" ref="E77:AE77" si="41">SUBTOTAL(9,E40:E76)</f>
        <v>101824.97899999999</v>
      </c>
      <c r="F77" s="45">
        <f t="shared" si="41"/>
        <v>60469.3</v>
      </c>
      <c r="G77" s="45">
        <f t="shared" si="41"/>
        <v>95186.785000000003</v>
      </c>
      <c r="H77" s="47">
        <f t="shared" si="41"/>
        <v>19947.485000000001</v>
      </c>
      <c r="I77" s="45">
        <f t="shared" si="41"/>
        <v>14770</v>
      </c>
      <c r="J77" s="46">
        <f t="shared" si="41"/>
        <v>34717.485000000001</v>
      </c>
      <c r="K77" s="45">
        <f t="shared" si="41"/>
        <v>15250</v>
      </c>
      <c r="L77" s="45">
        <f t="shared" si="41"/>
        <v>0</v>
      </c>
      <c r="M77" s="45">
        <f t="shared" si="41"/>
        <v>0</v>
      </c>
      <c r="N77" s="45">
        <f t="shared" si="41"/>
        <v>0</v>
      </c>
      <c r="O77" s="45">
        <f t="shared" si="41"/>
        <v>0</v>
      </c>
      <c r="P77" s="45">
        <f t="shared" si="41"/>
        <v>0</v>
      </c>
      <c r="Q77" s="45">
        <f t="shared" si="41"/>
        <v>0</v>
      </c>
      <c r="R77" s="45">
        <f t="shared" si="41"/>
        <v>0</v>
      </c>
      <c r="S77" s="97">
        <f t="shared" si="41"/>
        <v>15250</v>
      </c>
      <c r="T77" s="45">
        <f t="shared" si="41"/>
        <v>4697.4849999999997</v>
      </c>
      <c r="U77" s="45">
        <f t="shared" si="41"/>
        <v>19947.485000000001</v>
      </c>
      <c r="V77" s="45">
        <f t="shared" si="41"/>
        <v>14770</v>
      </c>
      <c r="W77" s="45">
        <f t="shared" si="41"/>
        <v>0</v>
      </c>
      <c r="X77" s="45">
        <f t="shared" si="41"/>
        <v>0</v>
      </c>
      <c r="Y77" s="45">
        <f t="shared" si="41"/>
        <v>0</v>
      </c>
      <c r="Z77" s="45">
        <f t="shared" si="41"/>
        <v>0</v>
      </c>
      <c r="AA77" s="45">
        <f t="shared" si="41"/>
        <v>0</v>
      </c>
      <c r="AB77" s="45">
        <f t="shared" si="41"/>
        <v>0</v>
      </c>
      <c r="AC77" s="45">
        <f t="shared" si="41"/>
        <v>14770</v>
      </c>
      <c r="AD77" s="45">
        <f t="shared" si="41"/>
        <v>0</v>
      </c>
      <c r="AE77" s="47">
        <f t="shared" si="41"/>
        <v>14770</v>
      </c>
      <c r="AF77" s="43"/>
    </row>
    <row r="78" spans="1:32" s="53" customFormat="1" ht="66" customHeight="1" outlineLevel="2" x14ac:dyDescent="0.4">
      <c r="A78" s="48">
        <v>4</v>
      </c>
      <c r="B78" s="60">
        <v>742</v>
      </c>
      <c r="C78" s="61">
        <v>2809</v>
      </c>
      <c r="D78" s="62" t="s">
        <v>123</v>
      </c>
      <c r="E78" s="22">
        <v>32885</v>
      </c>
      <c r="F78" s="22">
        <v>32885</v>
      </c>
      <c r="G78" s="22">
        <f t="shared" ref="G78:G79" si="42">F78+J78</f>
        <v>34385</v>
      </c>
      <c r="H78" s="63">
        <f t="shared" ref="H78:H100" si="43">U78</f>
        <v>1500</v>
      </c>
      <c r="I78" s="84">
        <f t="shared" ref="I78:I100" si="44">AE78</f>
        <v>0</v>
      </c>
      <c r="J78" s="24">
        <f t="shared" ref="J78:J100" si="45">SUM(H78:I78)</f>
        <v>1500</v>
      </c>
      <c r="K78" s="64">
        <v>-5800</v>
      </c>
      <c r="L78" s="65"/>
      <c r="M78" s="98">
        <f>1500+5800</f>
        <v>7300</v>
      </c>
      <c r="N78" s="66"/>
      <c r="O78" s="66"/>
      <c r="P78" s="66"/>
      <c r="Q78" s="66"/>
      <c r="R78" s="27"/>
      <c r="S78" s="27">
        <f t="shared" ref="S78:S100" si="46">SUM(K78:Q78)</f>
        <v>1500</v>
      </c>
      <c r="T78" s="66"/>
      <c r="U78" s="28">
        <f t="shared" ref="U78:U92" si="47">SUM(S78:T78)</f>
        <v>1500</v>
      </c>
      <c r="V78" s="64"/>
      <c r="W78" s="65"/>
      <c r="X78" s="66"/>
      <c r="Y78" s="66"/>
      <c r="Z78" s="66"/>
      <c r="AA78" s="66"/>
      <c r="AB78" s="66"/>
      <c r="AC78" s="27">
        <f t="shared" ref="AC78:AC100" si="48">SUM(V78:AB78)</f>
        <v>0</v>
      </c>
      <c r="AD78" s="66"/>
      <c r="AE78" s="23">
        <f t="shared" ref="AE78:AE100" si="49">SUM(AC78:AD78)</f>
        <v>0</v>
      </c>
      <c r="AF78" s="56" t="s">
        <v>124</v>
      </c>
    </row>
    <row r="79" spans="1:32" ht="66" customHeight="1" outlineLevel="2" x14ac:dyDescent="0.4">
      <c r="A79" s="48">
        <v>4</v>
      </c>
      <c r="B79" s="60">
        <v>742</v>
      </c>
      <c r="C79" s="61">
        <v>3205</v>
      </c>
      <c r="D79" s="99" t="s">
        <v>125</v>
      </c>
      <c r="E79" s="22">
        <v>3750</v>
      </c>
      <c r="F79" s="22">
        <v>3050</v>
      </c>
      <c r="G79" s="22">
        <f t="shared" si="42"/>
        <v>10050</v>
      </c>
      <c r="H79" s="63">
        <f t="shared" si="43"/>
        <v>2000</v>
      </c>
      <c r="I79" s="84">
        <f t="shared" si="44"/>
        <v>5000</v>
      </c>
      <c r="J79" s="24">
        <f t="shared" si="45"/>
        <v>7000</v>
      </c>
      <c r="K79" s="64"/>
      <c r="L79" s="66"/>
      <c r="M79" s="98">
        <v>2000</v>
      </c>
      <c r="N79" s="66"/>
      <c r="O79" s="66"/>
      <c r="P79" s="66"/>
      <c r="Q79" s="66"/>
      <c r="R79" s="27"/>
      <c r="S79" s="27">
        <f t="shared" si="46"/>
        <v>2000</v>
      </c>
      <c r="T79" s="66"/>
      <c r="U79" s="28">
        <f t="shared" si="47"/>
        <v>2000</v>
      </c>
      <c r="V79" s="64"/>
      <c r="W79" s="65"/>
      <c r="X79" s="66">
        <v>5000</v>
      </c>
      <c r="Y79" s="66"/>
      <c r="Z79" s="66"/>
      <c r="AA79" s="66"/>
      <c r="AB79" s="66"/>
      <c r="AC79" s="27">
        <f t="shared" si="48"/>
        <v>5000</v>
      </c>
      <c r="AD79" s="66"/>
      <c r="AE79" s="23">
        <f t="shared" si="49"/>
        <v>5000</v>
      </c>
      <c r="AF79" s="56" t="s">
        <v>126</v>
      </c>
    </row>
    <row r="80" spans="1:32" ht="99" customHeight="1" outlineLevel="2" x14ac:dyDescent="0.4">
      <c r="A80" s="48">
        <v>4</v>
      </c>
      <c r="B80" s="31">
        <v>742</v>
      </c>
      <c r="C80" s="61">
        <v>3947</v>
      </c>
      <c r="D80" s="62" t="s">
        <v>127</v>
      </c>
      <c r="E80" s="22">
        <v>6521</v>
      </c>
      <c r="F80" s="77">
        <v>6501.2460000000001</v>
      </c>
      <c r="G80" s="22">
        <f t="shared" ref="G80:G100" si="50">J80+F80</f>
        <v>7051.2460000000001</v>
      </c>
      <c r="H80" s="63">
        <f t="shared" si="43"/>
        <v>550</v>
      </c>
      <c r="I80" s="84">
        <f t="shared" si="44"/>
        <v>0</v>
      </c>
      <c r="J80" s="24">
        <f t="shared" si="45"/>
        <v>550</v>
      </c>
      <c r="K80" s="66"/>
      <c r="L80" s="66"/>
      <c r="M80" s="100">
        <v>550</v>
      </c>
      <c r="N80" s="66"/>
      <c r="O80" s="66"/>
      <c r="P80" s="66"/>
      <c r="Q80" s="66"/>
      <c r="R80" s="27"/>
      <c r="S80" s="27">
        <f t="shared" si="46"/>
        <v>550</v>
      </c>
      <c r="T80" s="66"/>
      <c r="U80" s="28">
        <f t="shared" si="47"/>
        <v>550</v>
      </c>
      <c r="V80" s="64"/>
      <c r="W80" s="65"/>
      <c r="X80" s="66"/>
      <c r="Y80" s="66"/>
      <c r="Z80" s="66"/>
      <c r="AA80" s="66"/>
      <c r="AB80" s="66"/>
      <c r="AC80" s="27">
        <f t="shared" si="48"/>
        <v>0</v>
      </c>
      <c r="AD80" s="66"/>
      <c r="AE80" s="23">
        <f t="shared" si="49"/>
        <v>0</v>
      </c>
      <c r="AF80" s="101" t="s">
        <v>128</v>
      </c>
    </row>
    <row r="81" spans="1:32" ht="66" customHeight="1" outlineLevel="2" x14ac:dyDescent="0.4">
      <c r="A81" s="48">
        <v>4</v>
      </c>
      <c r="B81" s="31">
        <v>742</v>
      </c>
      <c r="C81" s="61">
        <v>3877</v>
      </c>
      <c r="D81" s="62" t="s">
        <v>129</v>
      </c>
      <c r="E81" s="22">
        <v>1500</v>
      </c>
      <c r="F81" s="77">
        <v>500</v>
      </c>
      <c r="G81" s="22">
        <f t="shared" si="50"/>
        <v>1000</v>
      </c>
      <c r="H81" s="63">
        <f t="shared" si="43"/>
        <v>500</v>
      </c>
      <c r="I81" s="84">
        <f t="shared" si="44"/>
        <v>0</v>
      </c>
      <c r="J81" s="24">
        <f t="shared" si="45"/>
        <v>500</v>
      </c>
      <c r="K81" s="66"/>
      <c r="L81" s="66"/>
      <c r="M81" s="100">
        <v>500</v>
      </c>
      <c r="N81" s="66"/>
      <c r="O81" s="66"/>
      <c r="P81" s="66"/>
      <c r="Q81" s="66"/>
      <c r="R81" s="27"/>
      <c r="S81" s="27">
        <f t="shared" si="46"/>
        <v>500</v>
      </c>
      <c r="T81" s="66"/>
      <c r="U81" s="28">
        <f t="shared" si="47"/>
        <v>500</v>
      </c>
      <c r="V81" s="64"/>
      <c r="W81" s="65"/>
      <c r="X81" s="66"/>
      <c r="Y81" s="66"/>
      <c r="Z81" s="66"/>
      <c r="AA81" s="66"/>
      <c r="AB81" s="66"/>
      <c r="AC81" s="27">
        <f t="shared" si="48"/>
        <v>0</v>
      </c>
      <c r="AD81" s="66"/>
      <c r="AE81" s="23">
        <f t="shared" si="49"/>
        <v>0</v>
      </c>
      <c r="AF81" s="101"/>
    </row>
    <row r="82" spans="1:32" ht="84" customHeight="1" outlineLevel="2" x14ac:dyDescent="0.4">
      <c r="A82" s="48">
        <v>4</v>
      </c>
      <c r="B82" s="60">
        <v>742</v>
      </c>
      <c r="C82" s="61">
        <v>3955</v>
      </c>
      <c r="D82" s="62" t="s">
        <v>130</v>
      </c>
      <c r="E82" s="22">
        <v>500</v>
      </c>
      <c r="F82" s="77">
        <v>500</v>
      </c>
      <c r="G82" s="22">
        <f t="shared" si="50"/>
        <v>1400</v>
      </c>
      <c r="H82" s="63">
        <f t="shared" si="43"/>
        <v>900</v>
      </c>
      <c r="I82" s="84">
        <f t="shared" si="44"/>
        <v>0</v>
      </c>
      <c r="J82" s="24">
        <f t="shared" si="45"/>
        <v>900</v>
      </c>
      <c r="K82" s="66"/>
      <c r="L82" s="66"/>
      <c r="M82" s="100">
        <v>900</v>
      </c>
      <c r="N82" s="66"/>
      <c r="O82" s="66"/>
      <c r="P82" s="66"/>
      <c r="Q82" s="66"/>
      <c r="R82" s="27"/>
      <c r="S82" s="27">
        <f t="shared" si="46"/>
        <v>900</v>
      </c>
      <c r="T82" s="66"/>
      <c r="U82" s="28">
        <f t="shared" si="47"/>
        <v>900</v>
      </c>
      <c r="V82" s="64"/>
      <c r="W82" s="65"/>
      <c r="X82" s="66"/>
      <c r="Y82" s="66"/>
      <c r="Z82" s="66"/>
      <c r="AA82" s="66"/>
      <c r="AB82" s="66"/>
      <c r="AC82" s="27">
        <f t="shared" si="48"/>
        <v>0</v>
      </c>
      <c r="AD82" s="66"/>
      <c r="AE82" s="23">
        <f t="shared" si="49"/>
        <v>0</v>
      </c>
      <c r="AF82" s="101"/>
    </row>
    <row r="83" spans="1:32" s="102" customFormat="1" ht="66" customHeight="1" outlineLevel="2" x14ac:dyDescent="0.25">
      <c r="A83" s="48">
        <v>4</v>
      </c>
      <c r="B83" s="60">
        <v>742</v>
      </c>
      <c r="C83" s="61">
        <v>3956</v>
      </c>
      <c r="D83" s="62" t="s">
        <v>131</v>
      </c>
      <c r="E83" s="22">
        <v>3000</v>
      </c>
      <c r="F83" s="77">
        <v>500</v>
      </c>
      <c r="G83" s="22">
        <f t="shared" si="50"/>
        <v>1400</v>
      </c>
      <c r="H83" s="63">
        <f t="shared" si="43"/>
        <v>900</v>
      </c>
      <c r="I83" s="84">
        <f t="shared" si="44"/>
        <v>0</v>
      </c>
      <c r="J83" s="24">
        <f t="shared" si="45"/>
        <v>900</v>
      </c>
      <c r="K83" s="66"/>
      <c r="L83" s="66"/>
      <c r="M83" s="100">
        <v>900</v>
      </c>
      <c r="N83" s="66"/>
      <c r="O83" s="66"/>
      <c r="P83" s="66"/>
      <c r="Q83" s="66"/>
      <c r="R83" s="27"/>
      <c r="S83" s="27">
        <f t="shared" si="46"/>
        <v>900</v>
      </c>
      <c r="T83" s="66"/>
      <c r="U83" s="28">
        <f t="shared" si="47"/>
        <v>900</v>
      </c>
      <c r="V83" s="64"/>
      <c r="W83" s="65"/>
      <c r="X83" s="66"/>
      <c r="Y83" s="66"/>
      <c r="Z83" s="66"/>
      <c r="AA83" s="66"/>
      <c r="AB83" s="66"/>
      <c r="AC83" s="27">
        <f t="shared" si="48"/>
        <v>0</v>
      </c>
      <c r="AD83" s="66"/>
      <c r="AE83" s="23">
        <f t="shared" si="49"/>
        <v>0</v>
      </c>
      <c r="AF83" s="101" t="s">
        <v>132</v>
      </c>
    </row>
    <row r="84" spans="1:32" ht="66" customHeight="1" outlineLevel="2" x14ac:dyDescent="0.4">
      <c r="A84" s="48">
        <v>4</v>
      </c>
      <c r="B84" s="60">
        <v>742</v>
      </c>
      <c r="C84" s="68">
        <v>4183</v>
      </c>
      <c r="D84" s="62" t="s">
        <v>133</v>
      </c>
      <c r="E84" s="22"/>
      <c r="F84" s="77"/>
      <c r="G84" s="22">
        <f t="shared" si="50"/>
        <v>500</v>
      </c>
      <c r="H84" s="63">
        <f t="shared" si="43"/>
        <v>500</v>
      </c>
      <c r="I84" s="84">
        <f t="shared" si="44"/>
        <v>0</v>
      </c>
      <c r="J84" s="24">
        <f t="shared" si="45"/>
        <v>500</v>
      </c>
      <c r="K84" s="66"/>
      <c r="L84" s="66"/>
      <c r="M84" s="100">
        <v>500</v>
      </c>
      <c r="N84" s="66"/>
      <c r="O84" s="66"/>
      <c r="P84" s="66"/>
      <c r="Q84" s="66"/>
      <c r="R84" s="27"/>
      <c r="S84" s="27">
        <f t="shared" si="46"/>
        <v>500</v>
      </c>
      <c r="T84" s="66"/>
      <c r="U84" s="28">
        <f t="shared" si="47"/>
        <v>500</v>
      </c>
      <c r="V84" s="64"/>
      <c r="W84" s="65"/>
      <c r="X84" s="66"/>
      <c r="Y84" s="66"/>
      <c r="Z84" s="66"/>
      <c r="AA84" s="66"/>
      <c r="AB84" s="66"/>
      <c r="AC84" s="27">
        <f t="shared" si="48"/>
        <v>0</v>
      </c>
      <c r="AD84" s="66"/>
      <c r="AE84" s="23">
        <f t="shared" si="49"/>
        <v>0</v>
      </c>
      <c r="AF84" s="101"/>
    </row>
    <row r="85" spans="1:32" ht="66" customHeight="1" outlineLevel="2" x14ac:dyDescent="0.4">
      <c r="A85" s="48">
        <v>4</v>
      </c>
      <c r="B85" s="60">
        <v>742</v>
      </c>
      <c r="C85" s="68">
        <v>4184</v>
      </c>
      <c r="D85" s="62" t="s">
        <v>134</v>
      </c>
      <c r="E85" s="22"/>
      <c r="F85" s="77"/>
      <c r="G85" s="22">
        <f t="shared" si="50"/>
        <v>250</v>
      </c>
      <c r="H85" s="63">
        <f t="shared" si="43"/>
        <v>250</v>
      </c>
      <c r="I85" s="84">
        <f t="shared" si="44"/>
        <v>0</v>
      </c>
      <c r="J85" s="24">
        <f t="shared" si="45"/>
        <v>250</v>
      </c>
      <c r="K85" s="66"/>
      <c r="L85" s="66"/>
      <c r="M85" s="100">
        <v>250</v>
      </c>
      <c r="N85" s="66"/>
      <c r="O85" s="66"/>
      <c r="P85" s="66"/>
      <c r="Q85" s="66"/>
      <c r="R85" s="27"/>
      <c r="S85" s="27">
        <f t="shared" si="46"/>
        <v>250</v>
      </c>
      <c r="T85" s="66"/>
      <c r="U85" s="28">
        <f t="shared" si="47"/>
        <v>250</v>
      </c>
      <c r="V85" s="64"/>
      <c r="W85" s="65"/>
      <c r="X85" s="66"/>
      <c r="Y85" s="66"/>
      <c r="Z85" s="66"/>
      <c r="AA85" s="66"/>
      <c r="AB85" s="66"/>
      <c r="AC85" s="27">
        <f t="shared" si="48"/>
        <v>0</v>
      </c>
      <c r="AD85" s="66"/>
      <c r="AE85" s="23">
        <f t="shared" si="49"/>
        <v>0</v>
      </c>
      <c r="AF85" s="101"/>
    </row>
    <row r="86" spans="1:32" ht="66" customHeight="1" outlineLevel="2" x14ac:dyDescent="0.4">
      <c r="A86" s="48">
        <v>4</v>
      </c>
      <c r="B86" s="60">
        <v>742</v>
      </c>
      <c r="C86" s="68">
        <v>4185</v>
      </c>
      <c r="D86" s="62" t="s">
        <v>135</v>
      </c>
      <c r="E86" s="22"/>
      <c r="F86" s="77"/>
      <c r="G86" s="22">
        <f t="shared" si="50"/>
        <v>500</v>
      </c>
      <c r="H86" s="63">
        <f t="shared" si="43"/>
        <v>500</v>
      </c>
      <c r="I86" s="84">
        <f t="shared" si="44"/>
        <v>0</v>
      </c>
      <c r="J86" s="24">
        <f t="shared" si="45"/>
        <v>500</v>
      </c>
      <c r="K86" s="66"/>
      <c r="L86" s="66"/>
      <c r="M86" s="100">
        <v>500</v>
      </c>
      <c r="N86" s="66"/>
      <c r="O86" s="66"/>
      <c r="P86" s="66"/>
      <c r="Q86" s="66"/>
      <c r="R86" s="27"/>
      <c r="S86" s="27">
        <f t="shared" si="46"/>
        <v>500</v>
      </c>
      <c r="T86" s="66"/>
      <c r="U86" s="28">
        <f t="shared" si="47"/>
        <v>500</v>
      </c>
      <c r="V86" s="64"/>
      <c r="W86" s="65"/>
      <c r="X86" s="66"/>
      <c r="Y86" s="66"/>
      <c r="Z86" s="66"/>
      <c r="AA86" s="66"/>
      <c r="AB86" s="66"/>
      <c r="AC86" s="27">
        <f t="shared" si="48"/>
        <v>0</v>
      </c>
      <c r="AD86" s="66"/>
      <c r="AE86" s="23">
        <f t="shared" si="49"/>
        <v>0</v>
      </c>
      <c r="AF86" s="101"/>
    </row>
    <row r="87" spans="1:32" ht="66" customHeight="1" outlineLevel="2" x14ac:dyDescent="0.4">
      <c r="A87" s="48"/>
      <c r="B87" s="18">
        <v>742</v>
      </c>
      <c r="C87" s="61">
        <v>3617</v>
      </c>
      <c r="D87" s="62" t="s">
        <v>136</v>
      </c>
      <c r="E87" s="22">
        <v>6366</v>
      </c>
      <c r="F87" s="77">
        <v>3.5999999999944521E-2</v>
      </c>
      <c r="G87" s="22">
        <f t="shared" si="50"/>
        <v>3123.0360000000001</v>
      </c>
      <c r="H87" s="63">
        <f t="shared" si="43"/>
        <v>3123</v>
      </c>
      <c r="I87" s="84">
        <f t="shared" si="44"/>
        <v>0</v>
      </c>
      <c r="J87" s="24">
        <f t="shared" si="45"/>
        <v>3123</v>
      </c>
      <c r="K87" s="66"/>
      <c r="L87" s="66"/>
      <c r="M87" s="100">
        <v>937</v>
      </c>
      <c r="N87" s="66"/>
      <c r="O87" s="66"/>
      <c r="P87" s="66"/>
      <c r="Q87" s="66"/>
      <c r="R87" s="27"/>
      <c r="S87" s="27">
        <f t="shared" si="46"/>
        <v>937</v>
      </c>
      <c r="T87" s="66">
        <v>2186</v>
      </c>
      <c r="U87" s="28">
        <f t="shared" si="47"/>
        <v>3123</v>
      </c>
      <c r="V87" s="64"/>
      <c r="W87" s="65"/>
      <c r="X87" s="66"/>
      <c r="Y87" s="66"/>
      <c r="Z87" s="66"/>
      <c r="AA87" s="66"/>
      <c r="AB87" s="66"/>
      <c r="AC87" s="27">
        <f t="shared" si="48"/>
        <v>0</v>
      </c>
      <c r="AD87" s="66"/>
      <c r="AE87" s="23">
        <f t="shared" si="49"/>
        <v>0</v>
      </c>
      <c r="AF87" s="101" t="s">
        <v>137</v>
      </c>
    </row>
    <row r="88" spans="1:32" ht="66" customHeight="1" outlineLevel="2" x14ac:dyDescent="0.4">
      <c r="A88" s="48">
        <v>12</v>
      </c>
      <c r="B88" s="60">
        <v>742</v>
      </c>
      <c r="C88" s="61">
        <v>3207</v>
      </c>
      <c r="D88" s="62" t="s">
        <v>138</v>
      </c>
      <c r="E88" s="22">
        <v>4199</v>
      </c>
      <c r="F88" s="77">
        <v>3199</v>
      </c>
      <c r="G88" s="22">
        <f t="shared" si="50"/>
        <v>4599</v>
      </c>
      <c r="H88" s="63">
        <f t="shared" si="43"/>
        <v>500</v>
      </c>
      <c r="I88" s="84">
        <f t="shared" si="44"/>
        <v>900</v>
      </c>
      <c r="J88" s="24">
        <f t="shared" si="45"/>
        <v>1400</v>
      </c>
      <c r="K88" s="66"/>
      <c r="L88" s="66"/>
      <c r="M88" s="100">
        <v>500</v>
      </c>
      <c r="N88" s="66"/>
      <c r="O88" s="66"/>
      <c r="P88" s="66"/>
      <c r="Q88" s="66"/>
      <c r="R88" s="27"/>
      <c r="S88" s="27">
        <f t="shared" si="46"/>
        <v>500</v>
      </c>
      <c r="T88" s="66"/>
      <c r="U88" s="28">
        <f t="shared" si="47"/>
        <v>500</v>
      </c>
      <c r="V88" s="64"/>
      <c r="W88" s="65"/>
      <c r="X88" s="66">
        <v>900</v>
      </c>
      <c r="Y88" s="66"/>
      <c r="Z88" s="66"/>
      <c r="AA88" s="66"/>
      <c r="AB88" s="66"/>
      <c r="AC88" s="27">
        <f t="shared" si="48"/>
        <v>900</v>
      </c>
      <c r="AD88" s="66"/>
      <c r="AE88" s="23">
        <f t="shared" si="49"/>
        <v>900</v>
      </c>
      <c r="AF88" s="101"/>
    </row>
    <row r="89" spans="1:32" ht="66" customHeight="1" outlineLevel="2" x14ac:dyDescent="0.4">
      <c r="A89" s="48">
        <v>12</v>
      </c>
      <c r="B89" s="60">
        <v>742</v>
      </c>
      <c r="C89" s="68">
        <v>4186</v>
      </c>
      <c r="D89" s="62" t="s">
        <v>139</v>
      </c>
      <c r="E89" s="103"/>
      <c r="F89" s="104"/>
      <c r="G89" s="22">
        <f t="shared" si="50"/>
        <v>700</v>
      </c>
      <c r="H89" s="63">
        <f t="shared" si="43"/>
        <v>500</v>
      </c>
      <c r="I89" s="84">
        <f t="shared" si="44"/>
        <v>200</v>
      </c>
      <c r="J89" s="24">
        <f t="shared" si="45"/>
        <v>700</v>
      </c>
      <c r="K89" s="66"/>
      <c r="L89" s="66"/>
      <c r="M89" s="100">
        <v>500</v>
      </c>
      <c r="N89" s="66"/>
      <c r="O89" s="66"/>
      <c r="P89" s="66"/>
      <c r="Q89" s="66"/>
      <c r="R89" s="27"/>
      <c r="S89" s="27">
        <f t="shared" si="46"/>
        <v>500</v>
      </c>
      <c r="T89" s="66"/>
      <c r="U89" s="28">
        <f t="shared" si="47"/>
        <v>500</v>
      </c>
      <c r="V89" s="64"/>
      <c r="W89" s="65"/>
      <c r="X89" s="66">
        <v>200</v>
      </c>
      <c r="Y89" s="66"/>
      <c r="Z89" s="66"/>
      <c r="AA89" s="66"/>
      <c r="AB89" s="66"/>
      <c r="AC89" s="27">
        <f t="shared" si="48"/>
        <v>200</v>
      </c>
      <c r="AD89" s="66"/>
      <c r="AE89" s="23">
        <f t="shared" si="49"/>
        <v>200</v>
      </c>
      <c r="AF89" s="101"/>
    </row>
    <row r="90" spans="1:32" ht="66" customHeight="1" outlineLevel="2" x14ac:dyDescent="0.4">
      <c r="A90" s="48">
        <v>14</v>
      </c>
      <c r="B90" s="60">
        <v>742</v>
      </c>
      <c r="C90" s="61">
        <v>1568</v>
      </c>
      <c r="D90" s="62" t="s">
        <v>140</v>
      </c>
      <c r="E90" s="22">
        <v>52609</v>
      </c>
      <c r="F90" s="77">
        <v>22609</v>
      </c>
      <c r="G90" s="22">
        <f t="shared" si="50"/>
        <v>62609</v>
      </c>
      <c r="H90" s="63">
        <f t="shared" si="43"/>
        <v>20000</v>
      </c>
      <c r="I90" s="84">
        <f t="shared" si="44"/>
        <v>20000</v>
      </c>
      <c r="J90" s="24">
        <f t="shared" si="45"/>
        <v>40000</v>
      </c>
      <c r="K90" s="66">
        <v>-4200</v>
      </c>
      <c r="L90" s="66">
        <v>7000</v>
      </c>
      <c r="M90" s="100">
        <f>13000+4200</f>
        <v>17200</v>
      </c>
      <c r="N90" s="66"/>
      <c r="O90" s="66"/>
      <c r="P90" s="66"/>
      <c r="Q90" s="66"/>
      <c r="R90" s="27"/>
      <c r="S90" s="27">
        <f t="shared" si="46"/>
        <v>20000</v>
      </c>
      <c r="T90" s="66"/>
      <c r="U90" s="28">
        <f>SUM(R90:S90)</f>
        <v>20000</v>
      </c>
      <c r="V90" s="64">
        <v>20000</v>
      </c>
      <c r="W90" s="65"/>
      <c r="X90" s="66"/>
      <c r="Y90" s="66"/>
      <c r="Z90" s="66"/>
      <c r="AA90" s="66"/>
      <c r="AB90" s="66"/>
      <c r="AC90" s="27">
        <f t="shared" si="48"/>
        <v>20000</v>
      </c>
      <c r="AD90" s="66"/>
      <c r="AE90" s="23">
        <f t="shared" si="49"/>
        <v>20000</v>
      </c>
      <c r="AF90" s="101" t="s">
        <v>141</v>
      </c>
    </row>
    <row r="91" spans="1:32" ht="66" customHeight="1" outlineLevel="2" x14ac:dyDescent="0.4">
      <c r="A91" s="48">
        <v>12</v>
      </c>
      <c r="B91" s="18">
        <v>742</v>
      </c>
      <c r="C91" s="61">
        <v>2585</v>
      </c>
      <c r="D91" s="62" t="s">
        <v>142</v>
      </c>
      <c r="E91" s="22">
        <v>9700</v>
      </c>
      <c r="F91" s="77">
        <v>8462.5</v>
      </c>
      <c r="G91" s="22">
        <f t="shared" si="50"/>
        <v>10462.5</v>
      </c>
      <c r="H91" s="63">
        <f t="shared" si="43"/>
        <v>1000</v>
      </c>
      <c r="I91" s="84">
        <f t="shared" si="44"/>
        <v>1000</v>
      </c>
      <c r="J91" s="24">
        <f t="shared" si="45"/>
        <v>2000</v>
      </c>
      <c r="K91" s="66">
        <v>500</v>
      </c>
      <c r="L91" s="66"/>
      <c r="M91" s="100">
        <v>500</v>
      </c>
      <c r="N91" s="66"/>
      <c r="O91" s="66"/>
      <c r="P91" s="66"/>
      <c r="Q91" s="66"/>
      <c r="R91" s="27"/>
      <c r="S91" s="27">
        <f t="shared" si="46"/>
        <v>1000</v>
      </c>
      <c r="T91" s="66"/>
      <c r="U91" s="28">
        <f t="shared" si="47"/>
        <v>1000</v>
      </c>
      <c r="V91" s="64"/>
      <c r="W91" s="65"/>
      <c r="X91" s="66">
        <v>1000</v>
      </c>
      <c r="Y91" s="66"/>
      <c r="Z91" s="66"/>
      <c r="AA91" s="66"/>
      <c r="AB91" s="66"/>
      <c r="AC91" s="27">
        <f t="shared" si="48"/>
        <v>1000</v>
      </c>
      <c r="AD91" s="66"/>
      <c r="AE91" s="23">
        <f t="shared" si="49"/>
        <v>1000</v>
      </c>
      <c r="AF91" s="105"/>
    </row>
    <row r="92" spans="1:32" ht="66" customHeight="1" outlineLevel="2" x14ac:dyDescent="0.4">
      <c r="A92" s="48">
        <v>12</v>
      </c>
      <c r="B92" s="18">
        <v>742</v>
      </c>
      <c r="C92" s="61">
        <v>3609</v>
      </c>
      <c r="D92" s="62" t="s">
        <v>143</v>
      </c>
      <c r="E92" s="22">
        <v>150</v>
      </c>
      <c r="F92" s="77">
        <v>150</v>
      </c>
      <c r="G92" s="22">
        <f t="shared" si="50"/>
        <v>1850</v>
      </c>
      <c r="H92" s="63">
        <f t="shared" si="43"/>
        <v>1700</v>
      </c>
      <c r="I92" s="84">
        <f t="shared" si="44"/>
        <v>0</v>
      </c>
      <c r="J92" s="24">
        <f t="shared" si="45"/>
        <v>1700</v>
      </c>
      <c r="K92" s="66"/>
      <c r="L92" s="66"/>
      <c r="M92" s="100">
        <v>1700</v>
      </c>
      <c r="N92" s="66"/>
      <c r="O92" s="66"/>
      <c r="P92" s="66"/>
      <c r="Q92" s="66"/>
      <c r="R92" s="27"/>
      <c r="S92" s="27">
        <f t="shared" si="46"/>
        <v>1700</v>
      </c>
      <c r="T92" s="66"/>
      <c r="U92" s="28">
        <f t="shared" si="47"/>
        <v>1700</v>
      </c>
      <c r="V92" s="64"/>
      <c r="W92" s="65"/>
      <c r="X92" s="66"/>
      <c r="Y92" s="66"/>
      <c r="Z92" s="66"/>
      <c r="AA92" s="66"/>
      <c r="AB92" s="66"/>
      <c r="AC92" s="27">
        <f t="shared" si="48"/>
        <v>0</v>
      </c>
      <c r="AD92" s="66"/>
      <c r="AE92" s="23">
        <f t="shared" si="49"/>
        <v>0</v>
      </c>
      <c r="AF92" s="101"/>
    </row>
    <row r="93" spans="1:32" ht="66" customHeight="1" outlineLevel="2" x14ac:dyDescent="0.4">
      <c r="A93" s="48">
        <v>12</v>
      </c>
      <c r="B93" s="18">
        <v>742</v>
      </c>
      <c r="C93" s="61">
        <v>3878</v>
      </c>
      <c r="D93" s="62" t="s">
        <v>144</v>
      </c>
      <c r="E93" s="22">
        <v>9000</v>
      </c>
      <c r="F93" s="77">
        <v>3000</v>
      </c>
      <c r="G93" s="22">
        <f t="shared" si="50"/>
        <v>8000</v>
      </c>
      <c r="H93" s="63">
        <f t="shared" si="43"/>
        <v>1000</v>
      </c>
      <c r="I93" s="84">
        <f t="shared" si="44"/>
        <v>4000</v>
      </c>
      <c r="J93" s="24">
        <f t="shared" ref="J93:J99" si="51">SUM(H93:I93)</f>
        <v>5000</v>
      </c>
      <c r="K93" s="66"/>
      <c r="L93" s="66"/>
      <c r="M93" s="100">
        <v>1000</v>
      </c>
      <c r="N93" s="66"/>
      <c r="O93" s="66"/>
      <c r="P93" s="66"/>
      <c r="Q93" s="66"/>
      <c r="R93" s="27"/>
      <c r="S93" s="27">
        <f t="shared" si="46"/>
        <v>1000</v>
      </c>
      <c r="T93" s="66"/>
      <c r="U93" s="28">
        <f t="shared" ref="U93:U100" si="52">SUM(R93:T93)</f>
        <v>1000</v>
      </c>
      <c r="V93" s="64"/>
      <c r="W93" s="65"/>
      <c r="X93" s="66">
        <v>4000</v>
      </c>
      <c r="Y93" s="66"/>
      <c r="Z93" s="66"/>
      <c r="AA93" s="66"/>
      <c r="AB93" s="66"/>
      <c r="AC93" s="27">
        <f t="shared" si="48"/>
        <v>4000</v>
      </c>
      <c r="AD93" s="66"/>
      <c r="AE93" s="23">
        <f t="shared" si="49"/>
        <v>4000</v>
      </c>
      <c r="AF93" s="101"/>
    </row>
    <row r="94" spans="1:32" ht="66" customHeight="1" outlineLevel="2" x14ac:dyDescent="0.4">
      <c r="A94" s="48">
        <v>12</v>
      </c>
      <c r="B94" s="18">
        <v>742</v>
      </c>
      <c r="C94" s="68">
        <v>4187</v>
      </c>
      <c r="D94" s="62" t="s">
        <v>145</v>
      </c>
      <c r="E94" s="22"/>
      <c r="F94" s="77"/>
      <c r="G94" s="22">
        <f t="shared" si="50"/>
        <v>2200</v>
      </c>
      <c r="H94" s="63">
        <f t="shared" si="43"/>
        <v>2200</v>
      </c>
      <c r="I94" s="84">
        <f t="shared" si="44"/>
        <v>0</v>
      </c>
      <c r="J94" s="24">
        <f t="shared" si="51"/>
        <v>2200</v>
      </c>
      <c r="K94" s="66"/>
      <c r="L94" s="66"/>
      <c r="M94" s="100">
        <v>2200</v>
      </c>
      <c r="N94" s="66"/>
      <c r="O94" s="66"/>
      <c r="P94" s="66"/>
      <c r="Q94" s="66"/>
      <c r="R94" s="27"/>
      <c r="S94" s="27">
        <f t="shared" si="46"/>
        <v>2200</v>
      </c>
      <c r="T94" s="66"/>
      <c r="U94" s="28">
        <f t="shared" si="52"/>
        <v>2200</v>
      </c>
      <c r="V94" s="64"/>
      <c r="W94" s="65"/>
      <c r="X94" s="66"/>
      <c r="Y94" s="66"/>
      <c r="Z94" s="66"/>
      <c r="AA94" s="66"/>
      <c r="AB94" s="66"/>
      <c r="AC94" s="27">
        <f t="shared" si="48"/>
        <v>0</v>
      </c>
      <c r="AD94" s="66"/>
      <c r="AE94" s="23">
        <f t="shared" si="49"/>
        <v>0</v>
      </c>
      <c r="AF94" s="101"/>
    </row>
    <row r="95" spans="1:32" ht="66" customHeight="1" outlineLevel="2" x14ac:dyDescent="0.4">
      <c r="A95" s="48">
        <v>12</v>
      </c>
      <c r="B95" s="18">
        <v>742</v>
      </c>
      <c r="C95" s="68">
        <v>4188</v>
      </c>
      <c r="D95" s="62" t="s">
        <v>146</v>
      </c>
      <c r="E95" s="22"/>
      <c r="F95" s="77"/>
      <c r="G95" s="22">
        <f t="shared" si="50"/>
        <v>5200</v>
      </c>
      <c r="H95" s="63">
        <f t="shared" si="43"/>
        <v>2000</v>
      </c>
      <c r="I95" s="84">
        <f t="shared" si="44"/>
        <v>3200</v>
      </c>
      <c r="J95" s="24">
        <f t="shared" si="51"/>
        <v>5200</v>
      </c>
      <c r="K95" s="66"/>
      <c r="L95" s="66"/>
      <c r="M95" s="100">
        <v>2000</v>
      </c>
      <c r="N95" s="66"/>
      <c r="O95" s="66"/>
      <c r="P95" s="66"/>
      <c r="Q95" s="66"/>
      <c r="R95" s="27"/>
      <c r="S95" s="27">
        <f t="shared" si="46"/>
        <v>2000</v>
      </c>
      <c r="T95" s="66"/>
      <c r="U95" s="28">
        <f t="shared" si="52"/>
        <v>2000</v>
      </c>
      <c r="V95" s="64"/>
      <c r="W95" s="65"/>
      <c r="X95" s="66">
        <v>3200</v>
      </c>
      <c r="Y95" s="66"/>
      <c r="Z95" s="66"/>
      <c r="AA95" s="66"/>
      <c r="AB95" s="66"/>
      <c r="AC95" s="27">
        <f t="shared" si="48"/>
        <v>3200</v>
      </c>
      <c r="AD95" s="66"/>
      <c r="AE95" s="23">
        <f t="shared" si="49"/>
        <v>3200</v>
      </c>
      <c r="AF95" s="101"/>
    </row>
    <row r="96" spans="1:32" ht="66" customHeight="1" outlineLevel="2" x14ac:dyDescent="0.4">
      <c r="A96" s="48">
        <v>12</v>
      </c>
      <c r="B96" s="18">
        <v>742</v>
      </c>
      <c r="C96" s="68">
        <v>4189</v>
      </c>
      <c r="D96" s="62" t="s">
        <v>147</v>
      </c>
      <c r="E96" s="22"/>
      <c r="F96" s="77"/>
      <c r="G96" s="22">
        <f t="shared" si="50"/>
        <v>2000</v>
      </c>
      <c r="H96" s="63">
        <f t="shared" si="43"/>
        <v>2000</v>
      </c>
      <c r="I96" s="84">
        <f t="shared" si="44"/>
        <v>0</v>
      </c>
      <c r="J96" s="24">
        <f t="shared" si="51"/>
        <v>2000</v>
      </c>
      <c r="K96" s="66"/>
      <c r="L96" s="66"/>
      <c r="M96" s="100">
        <v>2000</v>
      </c>
      <c r="N96" s="66"/>
      <c r="O96" s="66"/>
      <c r="P96" s="66"/>
      <c r="Q96" s="66"/>
      <c r="R96" s="27"/>
      <c r="S96" s="27">
        <f t="shared" si="46"/>
        <v>2000</v>
      </c>
      <c r="T96" s="66"/>
      <c r="U96" s="28">
        <f t="shared" si="52"/>
        <v>2000</v>
      </c>
      <c r="V96" s="64"/>
      <c r="W96" s="65"/>
      <c r="X96" s="66"/>
      <c r="Y96" s="66"/>
      <c r="Z96" s="66"/>
      <c r="AA96" s="66"/>
      <c r="AB96" s="66"/>
      <c r="AC96" s="27">
        <f t="shared" si="48"/>
        <v>0</v>
      </c>
      <c r="AD96" s="66"/>
      <c r="AE96" s="23">
        <f t="shared" si="49"/>
        <v>0</v>
      </c>
      <c r="AF96" s="101"/>
    </row>
    <row r="97" spans="1:32" ht="66" customHeight="1" outlineLevel="2" x14ac:dyDescent="0.4">
      <c r="A97" s="48">
        <v>12</v>
      </c>
      <c r="B97" s="18">
        <v>742</v>
      </c>
      <c r="C97" s="68">
        <v>4190</v>
      </c>
      <c r="D97" s="62" t="s">
        <v>148</v>
      </c>
      <c r="E97" s="22"/>
      <c r="F97" s="77"/>
      <c r="G97" s="22">
        <f t="shared" si="50"/>
        <v>750</v>
      </c>
      <c r="H97" s="63">
        <f t="shared" si="43"/>
        <v>500</v>
      </c>
      <c r="I97" s="84">
        <f t="shared" si="44"/>
        <v>250</v>
      </c>
      <c r="J97" s="24">
        <f t="shared" si="51"/>
        <v>750</v>
      </c>
      <c r="K97" s="66"/>
      <c r="L97" s="66"/>
      <c r="M97" s="100">
        <v>500</v>
      </c>
      <c r="N97" s="66"/>
      <c r="O97" s="66"/>
      <c r="P97" s="66"/>
      <c r="Q97" s="66"/>
      <c r="R97" s="27"/>
      <c r="S97" s="27">
        <f t="shared" si="46"/>
        <v>500</v>
      </c>
      <c r="T97" s="66"/>
      <c r="U97" s="28">
        <f t="shared" si="52"/>
        <v>500</v>
      </c>
      <c r="V97" s="64"/>
      <c r="W97" s="65"/>
      <c r="X97" s="66">
        <v>250</v>
      </c>
      <c r="Y97" s="66"/>
      <c r="Z97" s="66"/>
      <c r="AA97" s="66"/>
      <c r="AB97" s="66"/>
      <c r="AC97" s="27">
        <f t="shared" si="48"/>
        <v>250</v>
      </c>
      <c r="AD97" s="66"/>
      <c r="AE97" s="23">
        <f t="shared" si="49"/>
        <v>250</v>
      </c>
      <c r="AF97" s="101"/>
    </row>
    <row r="98" spans="1:32" ht="66" customHeight="1" outlineLevel="2" x14ac:dyDescent="0.4">
      <c r="A98" s="48">
        <v>12</v>
      </c>
      <c r="B98" s="18">
        <v>742</v>
      </c>
      <c r="C98" s="68">
        <v>4191</v>
      </c>
      <c r="D98" s="62" t="s">
        <v>149</v>
      </c>
      <c r="E98" s="22"/>
      <c r="F98" s="77"/>
      <c r="G98" s="22">
        <f t="shared" si="50"/>
        <v>1950</v>
      </c>
      <c r="H98" s="63">
        <f t="shared" si="43"/>
        <v>750</v>
      </c>
      <c r="I98" s="84">
        <f t="shared" si="44"/>
        <v>1200</v>
      </c>
      <c r="J98" s="24">
        <f t="shared" si="51"/>
        <v>1950</v>
      </c>
      <c r="K98" s="66"/>
      <c r="L98" s="66"/>
      <c r="M98" s="100">
        <v>750</v>
      </c>
      <c r="N98" s="66"/>
      <c r="O98" s="66"/>
      <c r="P98" s="66"/>
      <c r="Q98" s="66"/>
      <c r="R98" s="27"/>
      <c r="S98" s="27">
        <f t="shared" si="46"/>
        <v>750</v>
      </c>
      <c r="T98" s="66"/>
      <c r="U98" s="28">
        <f t="shared" si="52"/>
        <v>750</v>
      </c>
      <c r="V98" s="64"/>
      <c r="W98" s="65"/>
      <c r="X98" s="66">
        <v>1200</v>
      </c>
      <c r="Y98" s="66"/>
      <c r="Z98" s="66"/>
      <c r="AA98" s="66"/>
      <c r="AB98" s="66"/>
      <c r="AC98" s="27">
        <f t="shared" si="48"/>
        <v>1200</v>
      </c>
      <c r="AD98" s="66"/>
      <c r="AE98" s="23">
        <f t="shared" si="49"/>
        <v>1200</v>
      </c>
      <c r="AF98" s="101"/>
    </row>
    <row r="99" spans="1:32" ht="50.1" customHeight="1" outlineLevel="2" x14ac:dyDescent="0.4">
      <c r="A99" s="48">
        <v>12</v>
      </c>
      <c r="B99" s="18">
        <v>742</v>
      </c>
      <c r="C99" s="68">
        <v>4192</v>
      </c>
      <c r="D99" s="62" t="s">
        <v>150</v>
      </c>
      <c r="E99" s="22"/>
      <c r="F99" s="77"/>
      <c r="G99" s="22">
        <f t="shared" si="50"/>
        <v>750</v>
      </c>
      <c r="H99" s="63">
        <f t="shared" si="43"/>
        <v>750</v>
      </c>
      <c r="I99" s="84">
        <f t="shared" si="44"/>
        <v>0</v>
      </c>
      <c r="J99" s="24">
        <f t="shared" si="51"/>
        <v>750</v>
      </c>
      <c r="K99" s="66"/>
      <c r="L99" s="66"/>
      <c r="M99" s="100">
        <v>750</v>
      </c>
      <c r="N99" s="66"/>
      <c r="O99" s="66"/>
      <c r="P99" s="66"/>
      <c r="Q99" s="66"/>
      <c r="R99" s="27"/>
      <c r="S99" s="27">
        <f t="shared" si="46"/>
        <v>750</v>
      </c>
      <c r="T99" s="66"/>
      <c r="U99" s="28">
        <f t="shared" si="52"/>
        <v>750</v>
      </c>
      <c r="V99" s="64"/>
      <c r="W99" s="65"/>
      <c r="X99" s="66"/>
      <c r="Y99" s="66"/>
      <c r="Z99" s="66"/>
      <c r="AA99" s="66"/>
      <c r="AB99" s="66"/>
      <c r="AC99" s="27">
        <f t="shared" si="48"/>
        <v>0</v>
      </c>
      <c r="AD99" s="66"/>
      <c r="AE99" s="23">
        <f t="shared" si="49"/>
        <v>0</v>
      </c>
      <c r="AF99" s="101"/>
    </row>
    <row r="100" spans="1:32" ht="58.5" customHeight="1" outlineLevel="2" thickBot="1" x14ac:dyDescent="0.45">
      <c r="A100" s="106">
        <v>4</v>
      </c>
      <c r="B100" s="107">
        <v>742</v>
      </c>
      <c r="C100" s="108">
        <v>3455</v>
      </c>
      <c r="D100" s="109" t="s">
        <v>151</v>
      </c>
      <c r="E100" s="51">
        <v>7500</v>
      </c>
      <c r="F100" s="24">
        <v>7500</v>
      </c>
      <c r="G100" s="51">
        <f t="shared" si="50"/>
        <v>7000</v>
      </c>
      <c r="H100" s="23">
        <f t="shared" si="43"/>
        <v>-500</v>
      </c>
      <c r="I100" s="110">
        <f t="shared" si="44"/>
        <v>0</v>
      </c>
      <c r="J100" s="24">
        <f t="shared" si="45"/>
        <v>-500</v>
      </c>
      <c r="K100" s="27"/>
      <c r="L100" s="27"/>
      <c r="M100" s="111">
        <v>-500</v>
      </c>
      <c r="N100" s="27"/>
      <c r="O100" s="27"/>
      <c r="P100" s="27"/>
      <c r="Q100" s="27"/>
      <c r="R100" s="27"/>
      <c r="S100" s="27">
        <f t="shared" si="46"/>
        <v>-500</v>
      </c>
      <c r="T100" s="27"/>
      <c r="U100" s="28">
        <f t="shared" si="52"/>
        <v>-500</v>
      </c>
      <c r="V100" s="25"/>
      <c r="W100" s="26"/>
      <c r="X100" s="27"/>
      <c r="Y100" s="27"/>
      <c r="Z100" s="27"/>
      <c r="AA100" s="27"/>
      <c r="AB100" s="27"/>
      <c r="AC100" s="27">
        <f t="shared" si="48"/>
        <v>0</v>
      </c>
      <c r="AD100" s="27"/>
      <c r="AE100" s="23">
        <f t="shared" si="49"/>
        <v>0</v>
      </c>
      <c r="AF100" s="112"/>
    </row>
    <row r="101" spans="1:32" ht="50.1" customHeight="1" outlineLevel="1" thickBot="1" x14ac:dyDescent="0.45">
      <c r="A101" s="78"/>
      <c r="B101" s="307" t="s">
        <v>152</v>
      </c>
      <c r="C101" s="308"/>
      <c r="D101" s="309"/>
      <c r="E101" s="45">
        <f t="shared" ref="E101:K101" si="53">SUBTOTAL(9,E78:E100)</f>
        <v>137680</v>
      </c>
      <c r="F101" s="45">
        <f t="shared" si="53"/>
        <v>88856.782000000007</v>
      </c>
      <c r="G101" s="45">
        <f t="shared" si="53"/>
        <v>167729.78200000001</v>
      </c>
      <c r="H101" s="47">
        <f t="shared" si="53"/>
        <v>43123</v>
      </c>
      <c r="I101" s="45">
        <f t="shared" si="53"/>
        <v>35750</v>
      </c>
      <c r="J101" s="46">
        <f t="shared" si="53"/>
        <v>78873</v>
      </c>
      <c r="K101" s="45">
        <f t="shared" si="53"/>
        <v>-9500</v>
      </c>
      <c r="L101" s="45"/>
      <c r="M101" s="45">
        <f t="shared" ref="M101:AE101" si="54">SUBTOTAL(9,M78:M100)</f>
        <v>43437</v>
      </c>
      <c r="N101" s="45">
        <f t="shared" si="54"/>
        <v>0</v>
      </c>
      <c r="O101" s="45">
        <f t="shared" si="54"/>
        <v>0</v>
      </c>
      <c r="P101" s="45">
        <f t="shared" si="54"/>
        <v>0</v>
      </c>
      <c r="Q101" s="45">
        <f t="shared" si="54"/>
        <v>0</v>
      </c>
      <c r="R101" s="45">
        <f t="shared" si="54"/>
        <v>0</v>
      </c>
      <c r="S101" s="45">
        <f t="shared" si="54"/>
        <v>40937</v>
      </c>
      <c r="T101" s="45">
        <f t="shared" si="54"/>
        <v>2186</v>
      </c>
      <c r="U101" s="45">
        <f t="shared" si="54"/>
        <v>43123</v>
      </c>
      <c r="V101" s="45">
        <f t="shared" si="54"/>
        <v>20000</v>
      </c>
      <c r="W101" s="45">
        <f t="shared" si="54"/>
        <v>0</v>
      </c>
      <c r="X101" s="45">
        <f t="shared" si="54"/>
        <v>15750</v>
      </c>
      <c r="Y101" s="45">
        <f t="shared" si="54"/>
        <v>0</v>
      </c>
      <c r="Z101" s="45">
        <f t="shared" si="54"/>
        <v>0</v>
      </c>
      <c r="AA101" s="45">
        <f t="shared" si="54"/>
        <v>0</v>
      </c>
      <c r="AB101" s="45">
        <f t="shared" si="54"/>
        <v>0</v>
      </c>
      <c r="AC101" s="45">
        <f t="shared" si="54"/>
        <v>35750</v>
      </c>
      <c r="AD101" s="45">
        <f t="shared" si="54"/>
        <v>0</v>
      </c>
      <c r="AE101" s="47">
        <f t="shared" si="54"/>
        <v>35750</v>
      </c>
      <c r="AF101" s="113"/>
    </row>
    <row r="102" spans="1:32" ht="70.5" customHeight="1" outlineLevel="2" thickBot="1" x14ac:dyDescent="0.45">
      <c r="A102" s="48">
        <v>55</v>
      </c>
      <c r="B102" s="60">
        <v>743</v>
      </c>
      <c r="C102" s="61">
        <v>4140</v>
      </c>
      <c r="D102" s="114" t="s">
        <v>153</v>
      </c>
      <c r="E102" s="22">
        <v>35000</v>
      </c>
      <c r="F102" s="22">
        <v>35000</v>
      </c>
      <c r="G102" s="22">
        <f t="shared" ref="G102" si="55">J102+F102</f>
        <v>37956.402999999998</v>
      </c>
      <c r="H102" s="115">
        <f t="shared" ref="H102" si="56">U102</f>
        <v>2956.4029999999998</v>
      </c>
      <c r="I102" s="84">
        <f t="shared" ref="I102" si="57">AE102</f>
        <v>0</v>
      </c>
      <c r="J102" s="77">
        <f t="shared" ref="J102" si="58">SUM(H102:I102)</f>
        <v>2956.4029999999998</v>
      </c>
      <c r="K102" s="65"/>
      <c r="L102" s="65"/>
      <c r="M102" s="66"/>
      <c r="N102" s="66"/>
      <c r="O102" s="66"/>
      <c r="P102" s="66"/>
      <c r="Q102" s="66"/>
      <c r="R102" s="66"/>
      <c r="S102" s="66">
        <f t="shared" ref="S102" si="59">SUM(K102:Q102)</f>
        <v>0</v>
      </c>
      <c r="T102" s="66">
        <v>2956.4029999999998</v>
      </c>
      <c r="U102" s="67">
        <f t="shared" ref="U102" si="60">SUM(S102:T102)</f>
        <v>2956.4029999999998</v>
      </c>
      <c r="V102" s="65"/>
      <c r="W102" s="65"/>
      <c r="X102" s="66"/>
      <c r="Y102" s="66"/>
      <c r="Z102" s="66"/>
      <c r="AA102" s="66"/>
      <c r="AB102" s="66"/>
      <c r="AC102" s="66">
        <f t="shared" ref="AC102" si="61">SUM(V102:AB102)</f>
        <v>0</v>
      </c>
      <c r="AD102" s="66"/>
      <c r="AE102" s="67">
        <f t="shared" ref="AE102" si="62">SUM(AC102:AD102)</f>
        <v>0</v>
      </c>
      <c r="AF102" s="56" t="s">
        <v>154</v>
      </c>
    </row>
    <row r="103" spans="1:32" ht="50.1" customHeight="1" outlineLevel="1" thickBot="1" x14ac:dyDescent="0.45">
      <c r="A103" s="48"/>
      <c r="B103" s="294" t="s">
        <v>155</v>
      </c>
      <c r="C103" s="295"/>
      <c r="D103" s="296"/>
      <c r="E103" s="45">
        <f t="shared" ref="E103:AE103" si="63">SUBTOTAL(9,E102:E102)</f>
        <v>35000</v>
      </c>
      <c r="F103" s="45">
        <f t="shared" si="63"/>
        <v>35000</v>
      </c>
      <c r="G103" s="45">
        <f t="shared" si="63"/>
        <v>37956.402999999998</v>
      </c>
      <c r="H103" s="45">
        <f t="shared" si="63"/>
        <v>2956.4029999999998</v>
      </c>
      <c r="I103" s="45">
        <f t="shared" si="63"/>
        <v>0</v>
      </c>
      <c r="J103" s="46">
        <f t="shared" si="63"/>
        <v>2956.4029999999998</v>
      </c>
      <c r="K103" s="45">
        <f t="shared" si="63"/>
        <v>0</v>
      </c>
      <c r="L103" s="45">
        <f t="shared" si="63"/>
        <v>0</v>
      </c>
      <c r="M103" s="45">
        <f t="shared" si="63"/>
        <v>0</v>
      </c>
      <c r="N103" s="45">
        <f t="shared" si="63"/>
        <v>0</v>
      </c>
      <c r="O103" s="45">
        <f t="shared" si="63"/>
        <v>0</v>
      </c>
      <c r="P103" s="45">
        <f t="shared" si="63"/>
        <v>0</v>
      </c>
      <c r="Q103" s="45">
        <f t="shared" si="63"/>
        <v>0</v>
      </c>
      <c r="R103" s="45">
        <f t="shared" si="63"/>
        <v>0</v>
      </c>
      <c r="S103" s="45">
        <f t="shared" si="63"/>
        <v>0</v>
      </c>
      <c r="T103" s="45">
        <f t="shared" si="63"/>
        <v>2956.4029999999998</v>
      </c>
      <c r="U103" s="45">
        <f t="shared" si="63"/>
        <v>2956.4029999999998</v>
      </c>
      <c r="V103" s="45">
        <f t="shared" si="63"/>
        <v>0</v>
      </c>
      <c r="W103" s="45">
        <f t="shared" si="63"/>
        <v>0</v>
      </c>
      <c r="X103" s="45">
        <f t="shared" si="63"/>
        <v>0</v>
      </c>
      <c r="Y103" s="45">
        <f t="shared" si="63"/>
        <v>0</v>
      </c>
      <c r="Z103" s="45">
        <f t="shared" si="63"/>
        <v>0</v>
      </c>
      <c r="AA103" s="45">
        <f t="shared" si="63"/>
        <v>0</v>
      </c>
      <c r="AB103" s="45">
        <f t="shared" si="63"/>
        <v>0</v>
      </c>
      <c r="AC103" s="45">
        <f t="shared" si="63"/>
        <v>0</v>
      </c>
      <c r="AD103" s="45">
        <f t="shared" si="63"/>
        <v>0</v>
      </c>
      <c r="AE103" s="45">
        <f t="shared" si="63"/>
        <v>0</v>
      </c>
      <c r="AF103" s="113"/>
    </row>
    <row r="104" spans="1:32" ht="89.25" customHeight="1" outlineLevel="2" x14ac:dyDescent="0.4">
      <c r="A104" s="48">
        <v>10</v>
      </c>
      <c r="B104" s="60">
        <v>744</v>
      </c>
      <c r="C104" s="61">
        <v>2320</v>
      </c>
      <c r="D104" s="62" t="s">
        <v>156</v>
      </c>
      <c r="E104" s="22">
        <v>1250</v>
      </c>
      <c r="F104" s="22">
        <v>750</v>
      </c>
      <c r="G104" s="22">
        <f>F104+J104</f>
        <v>1250</v>
      </c>
      <c r="H104" s="63">
        <f t="shared" ref="H104:H122" si="64">U104</f>
        <v>200</v>
      </c>
      <c r="I104" s="84">
        <f t="shared" ref="I104:I122" si="65">AE104</f>
        <v>300</v>
      </c>
      <c r="J104" s="24">
        <f t="shared" ref="J104:J113" si="66">SUM(H104:I104)</f>
        <v>500</v>
      </c>
      <c r="K104" s="64"/>
      <c r="L104" s="65"/>
      <c r="M104" s="66">
        <v>200</v>
      </c>
      <c r="N104" s="66"/>
      <c r="O104" s="66"/>
      <c r="P104" s="66"/>
      <c r="Q104" s="66"/>
      <c r="R104" s="27"/>
      <c r="S104" s="27">
        <f t="shared" ref="S104:S122" si="67">SUM(K104:Q104)</f>
        <v>200</v>
      </c>
      <c r="T104" s="66"/>
      <c r="U104" s="28">
        <f t="shared" ref="U104:U122" si="68">SUM(S104:T104)</f>
        <v>200</v>
      </c>
      <c r="V104" s="64"/>
      <c r="W104" s="65"/>
      <c r="X104" s="66">
        <v>300</v>
      </c>
      <c r="Y104" s="66"/>
      <c r="Z104" s="66"/>
      <c r="AA104" s="66"/>
      <c r="AB104" s="66"/>
      <c r="AC104" s="27">
        <f t="shared" ref="AC104:AC122" si="69">SUM(V104:AB104)</f>
        <v>300</v>
      </c>
      <c r="AD104" s="66"/>
      <c r="AE104" s="23">
        <f t="shared" ref="AE104:AE122" si="70">SUM(AC104:AD104)</f>
        <v>300</v>
      </c>
      <c r="AF104" s="56" t="s">
        <v>157</v>
      </c>
    </row>
    <row r="105" spans="1:32" ht="101.25" customHeight="1" outlineLevel="2" x14ac:dyDescent="0.4">
      <c r="A105" s="48">
        <v>10</v>
      </c>
      <c r="B105" s="60">
        <v>744</v>
      </c>
      <c r="C105" s="61">
        <v>2851</v>
      </c>
      <c r="D105" s="62" t="s">
        <v>158</v>
      </c>
      <c r="E105" s="22">
        <v>1650</v>
      </c>
      <c r="F105" s="22">
        <v>1000</v>
      </c>
      <c r="G105" s="22">
        <f t="shared" ref="G105:G112" si="71">J105+F105</f>
        <v>1700</v>
      </c>
      <c r="H105" s="63">
        <f t="shared" si="64"/>
        <v>350</v>
      </c>
      <c r="I105" s="84">
        <f t="shared" si="65"/>
        <v>350</v>
      </c>
      <c r="J105" s="24">
        <f t="shared" si="66"/>
        <v>700</v>
      </c>
      <c r="K105" s="66"/>
      <c r="L105" s="40"/>
      <c r="M105" s="116">
        <v>350</v>
      </c>
      <c r="N105" s="66"/>
      <c r="O105" s="66"/>
      <c r="P105" s="66"/>
      <c r="Q105" s="66"/>
      <c r="R105" s="27"/>
      <c r="S105" s="27">
        <f t="shared" si="67"/>
        <v>350</v>
      </c>
      <c r="T105" s="66"/>
      <c r="U105" s="28">
        <f t="shared" si="68"/>
        <v>350</v>
      </c>
      <c r="V105" s="64"/>
      <c r="W105" s="65"/>
      <c r="X105" s="66">
        <v>350</v>
      </c>
      <c r="Y105" s="66"/>
      <c r="Z105" s="66"/>
      <c r="AA105" s="66"/>
      <c r="AB105" s="66"/>
      <c r="AC105" s="27">
        <f t="shared" si="69"/>
        <v>350</v>
      </c>
      <c r="AD105" s="66"/>
      <c r="AE105" s="23">
        <f t="shared" si="70"/>
        <v>350</v>
      </c>
      <c r="AF105" s="56" t="s">
        <v>159</v>
      </c>
    </row>
    <row r="106" spans="1:32" ht="89.25" customHeight="1" outlineLevel="2" x14ac:dyDescent="0.4">
      <c r="A106" s="48">
        <v>10</v>
      </c>
      <c r="B106" s="60">
        <v>744</v>
      </c>
      <c r="C106" s="61">
        <v>2923</v>
      </c>
      <c r="D106" s="62" t="s">
        <v>160</v>
      </c>
      <c r="E106" s="22">
        <v>2508</v>
      </c>
      <c r="F106" s="22">
        <v>1208</v>
      </c>
      <c r="G106" s="22">
        <f t="shared" si="71"/>
        <v>2008</v>
      </c>
      <c r="H106" s="63">
        <f t="shared" si="64"/>
        <v>300</v>
      </c>
      <c r="I106" s="84">
        <f t="shared" si="65"/>
        <v>500</v>
      </c>
      <c r="J106" s="24">
        <f t="shared" si="66"/>
        <v>800</v>
      </c>
      <c r="K106" s="66"/>
      <c r="L106" s="40"/>
      <c r="M106" s="117">
        <v>300</v>
      </c>
      <c r="N106" s="66"/>
      <c r="O106" s="66"/>
      <c r="P106" s="66"/>
      <c r="Q106" s="66"/>
      <c r="R106" s="27"/>
      <c r="S106" s="27">
        <f t="shared" si="67"/>
        <v>300</v>
      </c>
      <c r="T106" s="66"/>
      <c r="U106" s="28">
        <f t="shared" si="68"/>
        <v>300</v>
      </c>
      <c r="V106" s="64"/>
      <c r="W106" s="65"/>
      <c r="X106" s="66">
        <v>500</v>
      </c>
      <c r="Y106" s="66"/>
      <c r="Z106" s="66"/>
      <c r="AA106" s="66"/>
      <c r="AB106" s="66"/>
      <c r="AC106" s="27">
        <f t="shared" si="69"/>
        <v>500</v>
      </c>
      <c r="AD106" s="66"/>
      <c r="AE106" s="23">
        <f t="shared" si="70"/>
        <v>500</v>
      </c>
      <c r="AF106" s="56" t="s">
        <v>161</v>
      </c>
    </row>
    <row r="107" spans="1:32" ht="89.25" customHeight="1" outlineLevel="2" x14ac:dyDescent="0.4">
      <c r="A107" s="48">
        <v>10</v>
      </c>
      <c r="B107" s="60">
        <v>744</v>
      </c>
      <c r="C107" s="61">
        <v>3035</v>
      </c>
      <c r="D107" s="62" t="s">
        <v>162</v>
      </c>
      <c r="E107" s="22">
        <v>5145</v>
      </c>
      <c r="F107" s="22">
        <v>3045</v>
      </c>
      <c r="G107" s="22">
        <f t="shared" si="71"/>
        <v>3695</v>
      </c>
      <c r="H107" s="63">
        <f t="shared" si="64"/>
        <v>300</v>
      </c>
      <c r="I107" s="84">
        <f t="shared" si="65"/>
        <v>350</v>
      </c>
      <c r="J107" s="24">
        <f t="shared" si="66"/>
        <v>650</v>
      </c>
      <c r="K107" s="66"/>
      <c r="L107" s="66"/>
      <c r="M107" s="118">
        <v>300</v>
      </c>
      <c r="N107" s="66"/>
      <c r="O107" s="66"/>
      <c r="P107" s="66"/>
      <c r="Q107" s="66"/>
      <c r="R107" s="27"/>
      <c r="S107" s="27">
        <f t="shared" si="67"/>
        <v>300</v>
      </c>
      <c r="T107" s="66"/>
      <c r="U107" s="28">
        <f t="shared" si="68"/>
        <v>300</v>
      </c>
      <c r="V107" s="64"/>
      <c r="W107" s="65"/>
      <c r="X107" s="66">
        <v>350</v>
      </c>
      <c r="Y107" s="66"/>
      <c r="Z107" s="66"/>
      <c r="AA107" s="66"/>
      <c r="AB107" s="66"/>
      <c r="AC107" s="27">
        <f t="shared" si="69"/>
        <v>350</v>
      </c>
      <c r="AD107" s="66"/>
      <c r="AE107" s="23">
        <f t="shared" si="70"/>
        <v>350</v>
      </c>
      <c r="AF107" s="56" t="s">
        <v>163</v>
      </c>
    </row>
    <row r="108" spans="1:32" ht="89.25" customHeight="1" outlineLevel="2" x14ac:dyDescent="0.4">
      <c r="A108" s="48">
        <v>10</v>
      </c>
      <c r="B108" s="60">
        <v>744</v>
      </c>
      <c r="C108" s="61">
        <v>3303</v>
      </c>
      <c r="D108" s="62" t="s">
        <v>164</v>
      </c>
      <c r="E108" s="22">
        <v>1520</v>
      </c>
      <c r="F108" s="22">
        <v>970</v>
      </c>
      <c r="G108" s="22">
        <f t="shared" si="71"/>
        <v>1570</v>
      </c>
      <c r="H108" s="63">
        <f t="shared" si="64"/>
        <v>300</v>
      </c>
      <c r="I108" s="84">
        <f t="shared" si="65"/>
        <v>300</v>
      </c>
      <c r="J108" s="24">
        <f t="shared" si="66"/>
        <v>600</v>
      </c>
      <c r="K108" s="66"/>
      <c r="L108" s="41"/>
      <c r="M108" s="119">
        <v>300</v>
      </c>
      <c r="N108" s="66"/>
      <c r="O108" s="66"/>
      <c r="P108" s="66"/>
      <c r="Q108" s="66"/>
      <c r="R108" s="27"/>
      <c r="S108" s="27">
        <f t="shared" si="67"/>
        <v>300</v>
      </c>
      <c r="T108" s="66"/>
      <c r="U108" s="28">
        <f t="shared" si="68"/>
        <v>300</v>
      </c>
      <c r="V108" s="64"/>
      <c r="W108" s="65"/>
      <c r="X108" s="66">
        <v>300</v>
      </c>
      <c r="Y108" s="66"/>
      <c r="Z108" s="66"/>
      <c r="AA108" s="66"/>
      <c r="AB108" s="66"/>
      <c r="AC108" s="27">
        <f t="shared" si="69"/>
        <v>300</v>
      </c>
      <c r="AD108" s="66"/>
      <c r="AE108" s="23">
        <f t="shared" si="70"/>
        <v>300</v>
      </c>
      <c r="AF108" s="56" t="s">
        <v>165</v>
      </c>
    </row>
    <row r="109" spans="1:32" ht="89.25" customHeight="1" outlineLevel="2" x14ac:dyDescent="0.4">
      <c r="A109" s="48">
        <v>10</v>
      </c>
      <c r="B109" s="60">
        <v>744</v>
      </c>
      <c r="C109" s="61">
        <v>3467</v>
      </c>
      <c r="D109" s="62" t="s">
        <v>166</v>
      </c>
      <c r="E109" s="22">
        <v>3399.2</v>
      </c>
      <c r="F109" s="22">
        <v>2292</v>
      </c>
      <c r="G109" s="22">
        <f>J109+F109</f>
        <v>3520.3</v>
      </c>
      <c r="H109" s="63">
        <f t="shared" si="64"/>
        <v>728.3</v>
      </c>
      <c r="I109" s="84">
        <f t="shared" si="65"/>
        <v>500</v>
      </c>
      <c r="J109" s="24">
        <f t="shared" si="66"/>
        <v>1228.3</v>
      </c>
      <c r="K109" s="40"/>
      <c r="L109" s="66"/>
      <c r="M109" s="118">
        <v>500</v>
      </c>
      <c r="N109" s="66"/>
      <c r="O109" s="66"/>
      <c r="P109" s="66"/>
      <c r="Q109" s="66"/>
      <c r="R109" s="27"/>
      <c r="S109" s="27">
        <f t="shared" si="67"/>
        <v>500</v>
      </c>
      <c r="T109" s="66">
        <f>2.3+226</f>
        <v>228.3</v>
      </c>
      <c r="U109" s="28">
        <f t="shared" si="68"/>
        <v>728.3</v>
      </c>
      <c r="V109" s="64"/>
      <c r="W109" s="65"/>
      <c r="X109" s="66">
        <v>500</v>
      </c>
      <c r="Y109" s="66"/>
      <c r="Z109" s="66"/>
      <c r="AA109" s="66"/>
      <c r="AB109" s="66"/>
      <c r="AC109" s="27">
        <f t="shared" si="69"/>
        <v>500</v>
      </c>
      <c r="AD109" s="66"/>
      <c r="AE109" s="23">
        <f t="shared" si="70"/>
        <v>500</v>
      </c>
      <c r="AF109" s="120" t="s">
        <v>167</v>
      </c>
    </row>
    <row r="110" spans="1:32" ht="89.25" customHeight="1" outlineLevel="2" x14ac:dyDescent="0.4">
      <c r="A110" s="48">
        <v>10</v>
      </c>
      <c r="B110" s="60">
        <v>744</v>
      </c>
      <c r="C110" s="61">
        <v>3531</v>
      </c>
      <c r="D110" s="62" t="s">
        <v>168</v>
      </c>
      <c r="E110" s="22">
        <v>2030</v>
      </c>
      <c r="F110" s="22">
        <v>1330</v>
      </c>
      <c r="G110" s="22">
        <f t="shared" si="71"/>
        <v>2030</v>
      </c>
      <c r="H110" s="63">
        <f t="shared" si="64"/>
        <v>350</v>
      </c>
      <c r="I110" s="84">
        <f t="shared" si="65"/>
        <v>350</v>
      </c>
      <c r="J110" s="24">
        <f t="shared" si="66"/>
        <v>700</v>
      </c>
      <c r="K110" s="66"/>
      <c r="L110" s="27"/>
      <c r="M110" s="92">
        <v>350</v>
      </c>
      <c r="N110" s="66"/>
      <c r="O110" s="66"/>
      <c r="P110" s="66"/>
      <c r="Q110" s="66"/>
      <c r="R110" s="27"/>
      <c r="S110" s="27">
        <f t="shared" si="67"/>
        <v>350</v>
      </c>
      <c r="T110" s="66"/>
      <c r="U110" s="28">
        <f t="shared" si="68"/>
        <v>350</v>
      </c>
      <c r="V110" s="64"/>
      <c r="W110" s="65"/>
      <c r="X110" s="66">
        <v>350</v>
      </c>
      <c r="Y110" s="66"/>
      <c r="Z110" s="66"/>
      <c r="AA110" s="66"/>
      <c r="AB110" s="66"/>
      <c r="AC110" s="27">
        <f t="shared" si="69"/>
        <v>350</v>
      </c>
      <c r="AD110" s="66"/>
      <c r="AE110" s="23">
        <f t="shared" si="70"/>
        <v>350</v>
      </c>
      <c r="AF110" s="56" t="s">
        <v>169</v>
      </c>
    </row>
    <row r="111" spans="1:32" ht="107.25" customHeight="1" outlineLevel="2" x14ac:dyDescent="0.4">
      <c r="A111" s="48">
        <v>10</v>
      </c>
      <c r="B111" s="60">
        <v>744</v>
      </c>
      <c r="C111" s="61">
        <v>4048</v>
      </c>
      <c r="D111" s="62" t="s">
        <v>170</v>
      </c>
      <c r="E111" s="22">
        <v>520</v>
      </c>
      <c r="F111" s="22">
        <v>200</v>
      </c>
      <c r="G111" s="22">
        <f t="shared" si="71"/>
        <v>450</v>
      </c>
      <c r="H111" s="63">
        <f t="shared" si="64"/>
        <v>100</v>
      </c>
      <c r="I111" s="84">
        <f t="shared" si="65"/>
        <v>150</v>
      </c>
      <c r="J111" s="24">
        <f t="shared" si="66"/>
        <v>250</v>
      </c>
      <c r="K111" s="66"/>
      <c r="L111" s="27"/>
      <c r="M111" s="92">
        <v>100</v>
      </c>
      <c r="N111" s="66"/>
      <c r="O111" s="66"/>
      <c r="P111" s="66"/>
      <c r="Q111" s="66"/>
      <c r="R111" s="27"/>
      <c r="S111" s="27">
        <f t="shared" si="67"/>
        <v>100</v>
      </c>
      <c r="T111" s="66"/>
      <c r="U111" s="28">
        <f t="shared" si="68"/>
        <v>100</v>
      </c>
      <c r="V111" s="64"/>
      <c r="W111" s="65"/>
      <c r="X111" s="66">
        <v>150</v>
      </c>
      <c r="Y111" s="66"/>
      <c r="Z111" s="66"/>
      <c r="AA111" s="66"/>
      <c r="AB111" s="66"/>
      <c r="AC111" s="27">
        <f t="shared" si="69"/>
        <v>150</v>
      </c>
      <c r="AD111" s="66"/>
      <c r="AE111" s="23">
        <f t="shared" si="70"/>
        <v>150</v>
      </c>
      <c r="AF111" s="56" t="s">
        <v>171</v>
      </c>
    </row>
    <row r="112" spans="1:32" ht="89.25" customHeight="1" outlineLevel="2" x14ac:dyDescent="0.4">
      <c r="A112" s="48">
        <v>10</v>
      </c>
      <c r="B112" s="60">
        <v>744</v>
      </c>
      <c r="C112" s="61">
        <v>4049</v>
      </c>
      <c r="D112" s="62" t="s">
        <v>172</v>
      </c>
      <c r="E112" s="22">
        <v>750</v>
      </c>
      <c r="F112" s="22">
        <v>200</v>
      </c>
      <c r="G112" s="22">
        <f t="shared" si="71"/>
        <v>790</v>
      </c>
      <c r="H112" s="63">
        <f t="shared" si="64"/>
        <v>240</v>
      </c>
      <c r="I112" s="84">
        <f t="shared" si="65"/>
        <v>350</v>
      </c>
      <c r="J112" s="24">
        <f t="shared" si="66"/>
        <v>590</v>
      </c>
      <c r="K112" s="66"/>
      <c r="L112" s="27"/>
      <c r="M112" s="92">
        <v>240</v>
      </c>
      <c r="N112" s="66"/>
      <c r="O112" s="66"/>
      <c r="P112" s="66"/>
      <c r="Q112" s="66"/>
      <c r="R112" s="27"/>
      <c r="S112" s="27">
        <f t="shared" si="67"/>
        <v>240</v>
      </c>
      <c r="T112" s="66"/>
      <c r="U112" s="28">
        <f t="shared" si="68"/>
        <v>240</v>
      </c>
      <c r="V112" s="64"/>
      <c r="W112" s="65"/>
      <c r="X112" s="66">
        <v>350</v>
      </c>
      <c r="Y112" s="66"/>
      <c r="Z112" s="66"/>
      <c r="AA112" s="66"/>
      <c r="AB112" s="66"/>
      <c r="AC112" s="27">
        <f t="shared" si="69"/>
        <v>350</v>
      </c>
      <c r="AD112" s="66"/>
      <c r="AE112" s="23">
        <f t="shared" si="70"/>
        <v>350</v>
      </c>
      <c r="AF112" s="56" t="s">
        <v>173</v>
      </c>
    </row>
    <row r="113" spans="1:32" ht="102.75" customHeight="1" outlineLevel="2" x14ac:dyDescent="0.4">
      <c r="A113" s="48">
        <v>10</v>
      </c>
      <c r="B113" s="60">
        <v>744</v>
      </c>
      <c r="C113" s="68">
        <v>4193</v>
      </c>
      <c r="D113" s="62" t="s">
        <v>174</v>
      </c>
      <c r="E113" s="22"/>
      <c r="F113" s="22"/>
      <c r="G113" s="22">
        <f>J113+F113</f>
        <v>600</v>
      </c>
      <c r="H113" s="63">
        <f t="shared" si="64"/>
        <v>300</v>
      </c>
      <c r="I113" s="84">
        <f t="shared" si="65"/>
        <v>300</v>
      </c>
      <c r="J113" s="24">
        <f t="shared" si="66"/>
        <v>600</v>
      </c>
      <c r="K113" s="66"/>
      <c r="L113" s="27"/>
      <c r="M113" s="121">
        <v>300</v>
      </c>
      <c r="N113" s="66"/>
      <c r="O113" s="66"/>
      <c r="P113" s="66"/>
      <c r="Q113" s="66"/>
      <c r="R113" s="27"/>
      <c r="S113" s="27">
        <f t="shared" si="67"/>
        <v>300</v>
      </c>
      <c r="T113" s="66"/>
      <c r="U113" s="28">
        <f t="shared" si="68"/>
        <v>300</v>
      </c>
      <c r="V113" s="64"/>
      <c r="W113" s="65"/>
      <c r="X113" s="66">
        <v>300</v>
      </c>
      <c r="Y113" s="66"/>
      <c r="Z113" s="66"/>
      <c r="AA113" s="66"/>
      <c r="AB113" s="66"/>
      <c r="AC113" s="27">
        <f t="shared" si="69"/>
        <v>300</v>
      </c>
      <c r="AD113" s="66"/>
      <c r="AE113" s="23">
        <f t="shared" si="70"/>
        <v>300</v>
      </c>
      <c r="AF113" s="56" t="s">
        <v>175</v>
      </c>
    </row>
    <row r="114" spans="1:32" ht="62.25" customHeight="1" outlineLevel="2" x14ac:dyDescent="0.4">
      <c r="A114" s="48">
        <v>12</v>
      </c>
      <c r="B114" s="60">
        <v>744</v>
      </c>
      <c r="C114" s="61">
        <v>2489</v>
      </c>
      <c r="D114" s="62" t="s">
        <v>176</v>
      </c>
      <c r="E114" s="22">
        <v>2405</v>
      </c>
      <c r="F114" s="22">
        <v>2120</v>
      </c>
      <c r="G114" s="22">
        <f t="shared" ref="G114:G122" si="72">J114+F114</f>
        <v>2720</v>
      </c>
      <c r="H114" s="63">
        <f t="shared" si="64"/>
        <v>300</v>
      </c>
      <c r="I114" s="84">
        <f t="shared" si="65"/>
        <v>300</v>
      </c>
      <c r="J114" s="24">
        <f t="shared" ref="J114:J122" si="73">SUM(H114:I114)</f>
        <v>600</v>
      </c>
      <c r="K114" s="66"/>
      <c r="L114" s="27"/>
      <c r="M114" s="92">
        <v>300</v>
      </c>
      <c r="N114" s="66"/>
      <c r="O114" s="66"/>
      <c r="P114" s="66"/>
      <c r="Q114" s="66"/>
      <c r="R114" s="27"/>
      <c r="S114" s="27">
        <f t="shared" si="67"/>
        <v>300</v>
      </c>
      <c r="T114" s="66"/>
      <c r="U114" s="28">
        <f t="shared" si="68"/>
        <v>300</v>
      </c>
      <c r="V114" s="64"/>
      <c r="W114" s="65"/>
      <c r="X114" s="66">
        <v>300</v>
      </c>
      <c r="Y114" s="66"/>
      <c r="Z114" s="66"/>
      <c r="AA114" s="66"/>
      <c r="AB114" s="66"/>
      <c r="AC114" s="27">
        <f t="shared" si="69"/>
        <v>300</v>
      </c>
      <c r="AD114" s="66"/>
      <c r="AE114" s="23">
        <f t="shared" si="70"/>
        <v>300</v>
      </c>
      <c r="AF114" s="56"/>
    </row>
    <row r="115" spans="1:32" ht="69.75" customHeight="1" outlineLevel="2" x14ac:dyDescent="0.4">
      <c r="A115" s="48">
        <v>12</v>
      </c>
      <c r="B115" s="60">
        <v>744</v>
      </c>
      <c r="C115" s="61">
        <v>2875</v>
      </c>
      <c r="D115" s="62" t="s">
        <v>177</v>
      </c>
      <c r="E115" s="22">
        <v>10180</v>
      </c>
      <c r="F115" s="22">
        <v>9080</v>
      </c>
      <c r="G115" s="22">
        <f t="shared" si="72"/>
        <v>13435.968000000001</v>
      </c>
      <c r="H115" s="63">
        <f t="shared" si="64"/>
        <v>1855.9680000000001</v>
      </c>
      <c r="I115" s="84">
        <f t="shared" si="65"/>
        <v>2500</v>
      </c>
      <c r="J115" s="24">
        <f t="shared" si="73"/>
        <v>4355.9679999999998</v>
      </c>
      <c r="K115" s="66"/>
      <c r="L115" s="27"/>
      <c r="M115" s="92">
        <v>1800</v>
      </c>
      <c r="N115" s="66"/>
      <c r="O115" s="66"/>
      <c r="P115" s="66"/>
      <c r="Q115" s="66"/>
      <c r="R115" s="27"/>
      <c r="S115" s="27">
        <f t="shared" si="67"/>
        <v>1800</v>
      </c>
      <c r="T115" s="66">
        <v>55.968000000000004</v>
      </c>
      <c r="U115" s="28">
        <f t="shared" si="68"/>
        <v>1855.9680000000001</v>
      </c>
      <c r="V115" s="64"/>
      <c r="W115" s="65"/>
      <c r="X115" s="66">
        <v>2500</v>
      </c>
      <c r="Y115" s="66"/>
      <c r="Z115" s="66"/>
      <c r="AA115" s="66"/>
      <c r="AB115" s="66"/>
      <c r="AC115" s="27">
        <f t="shared" si="69"/>
        <v>2500</v>
      </c>
      <c r="AD115" s="66"/>
      <c r="AE115" s="23">
        <f t="shared" si="70"/>
        <v>2500</v>
      </c>
      <c r="AF115" s="56" t="s">
        <v>137</v>
      </c>
    </row>
    <row r="116" spans="1:32" ht="89.25" customHeight="1" outlineLevel="2" x14ac:dyDescent="0.4">
      <c r="A116" s="48">
        <v>12</v>
      </c>
      <c r="B116" s="60">
        <v>744</v>
      </c>
      <c r="C116" s="61">
        <v>3886</v>
      </c>
      <c r="D116" s="62" t="s">
        <v>178</v>
      </c>
      <c r="E116" s="22">
        <v>1557</v>
      </c>
      <c r="F116" s="22">
        <v>1557</v>
      </c>
      <c r="G116" s="22">
        <f t="shared" si="72"/>
        <v>3557</v>
      </c>
      <c r="H116" s="63">
        <f t="shared" si="64"/>
        <v>1000</v>
      </c>
      <c r="I116" s="84">
        <f t="shared" si="65"/>
        <v>1000</v>
      </c>
      <c r="J116" s="24">
        <f t="shared" si="73"/>
        <v>2000</v>
      </c>
      <c r="K116" s="66"/>
      <c r="L116" s="27"/>
      <c r="M116" s="92">
        <v>1000</v>
      </c>
      <c r="N116" s="66"/>
      <c r="O116" s="66"/>
      <c r="P116" s="66"/>
      <c r="Q116" s="66"/>
      <c r="R116" s="27"/>
      <c r="S116" s="27">
        <f t="shared" si="67"/>
        <v>1000</v>
      </c>
      <c r="T116" s="66"/>
      <c r="U116" s="28">
        <f t="shared" si="68"/>
        <v>1000</v>
      </c>
      <c r="V116" s="64"/>
      <c r="W116" s="65"/>
      <c r="X116" s="66">
        <v>1000</v>
      </c>
      <c r="Y116" s="66"/>
      <c r="Z116" s="66"/>
      <c r="AA116" s="66"/>
      <c r="AB116" s="66"/>
      <c r="AC116" s="27">
        <f t="shared" si="69"/>
        <v>1000</v>
      </c>
      <c r="AD116" s="66"/>
      <c r="AE116" s="23">
        <f t="shared" si="70"/>
        <v>1000</v>
      </c>
      <c r="AF116" s="122"/>
    </row>
    <row r="117" spans="1:32" ht="89.25" customHeight="1" outlineLevel="2" x14ac:dyDescent="0.4">
      <c r="A117" s="48">
        <v>12</v>
      </c>
      <c r="B117" s="60">
        <v>744</v>
      </c>
      <c r="C117" s="68">
        <v>4206</v>
      </c>
      <c r="D117" s="62" t="s">
        <v>179</v>
      </c>
      <c r="E117" s="22"/>
      <c r="F117" s="22"/>
      <c r="G117" s="22">
        <f t="shared" si="72"/>
        <v>470</v>
      </c>
      <c r="H117" s="63">
        <f t="shared" si="64"/>
        <v>470</v>
      </c>
      <c r="I117" s="84">
        <f t="shared" si="65"/>
        <v>0</v>
      </c>
      <c r="J117" s="24">
        <f t="shared" si="73"/>
        <v>470</v>
      </c>
      <c r="K117" s="66"/>
      <c r="L117" s="27"/>
      <c r="M117" s="92">
        <v>141</v>
      </c>
      <c r="N117" s="66"/>
      <c r="O117" s="66"/>
      <c r="P117" s="66"/>
      <c r="Q117" s="66"/>
      <c r="R117" s="27"/>
      <c r="S117" s="27">
        <f t="shared" si="67"/>
        <v>141</v>
      </c>
      <c r="T117" s="66">
        <v>329</v>
      </c>
      <c r="U117" s="28">
        <f t="shared" si="68"/>
        <v>470</v>
      </c>
      <c r="V117" s="64"/>
      <c r="W117" s="65"/>
      <c r="X117" s="66"/>
      <c r="Y117" s="66"/>
      <c r="Z117" s="66"/>
      <c r="AA117" s="66"/>
      <c r="AB117" s="66"/>
      <c r="AC117" s="27">
        <f t="shared" si="69"/>
        <v>0</v>
      </c>
      <c r="AD117" s="66"/>
      <c r="AE117" s="23">
        <f t="shared" si="70"/>
        <v>0</v>
      </c>
      <c r="AF117" s="122" t="s">
        <v>137</v>
      </c>
    </row>
    <row r="118" spans="1:32" ht="89.25" customHeight="1" outlineLevel="2" x14ac:dyDescent="0.4">
      <c r="A118" s="48">
        <v>53</v>
      </c>
      <c r="B118" s="60">
        <v>744</v>
      </c>
      <c r="C118" s="61">
        <v>3740</v>
      </c>
      <c r="D118" s="62" t="s">
        <v>180</v>
      </c>
      <c r="E118" s="22">
        <v>3200</v>
      </c>
      <c r="F118" s="22">
        <v>300</v>
      </c>
      <c r="G118" s="22">
        <f t="shared" si="72"/>
        <v>0</v>
      </c>
      <c r="H118" s="63">
        <f t="shared" si="64"/>
        <v>-300</v>
      </c>
      <c r="I118" s="84">
        <f t="shared" si="65"/>
        <v>0</v>
      </c>
      <c r="J118" s="24">
        <f t="shared" si="73"/>
        <v>-300</v>
      </c>
      <c r="K118" s="66"/>
      <c r="L118" s="27"/>
      <c r="M118" s="92">
        <v>-300</v>
      </c>
      <c r="N118" s="66"/>
      <c r="O118" s="66"/>
      <c r="P118" s="66"/>
      <c r="Q118" s="66"/>
      <c r="R118" s="27"/>
      <c r="S118" s="27">
        <f t="shared" si="67"/>
        <v>-300</v>
      </c>
      <c r="T118" s="66"/>
      <c r="U118" s="28">
        <f t="shared" si="68"/>
        <v>-300</v>
      </c>
      <c r="V118" s="64"/>
      <c r="W118" s="65"/>
      <c r="X118" s="66"/>
      <c r="Y118" s="66"/>
      <c r="Z118" s="66"/>
      <c r="AA118" s="66"/>
      <c r="AB118" s="66"/>
      <c r="AC118" s="27">
        <f t="shared" si="69"/>
        <v>0</v>
      </c>
      <c r="AD118" s="66"/>
      <c r="AE118" s="23">
        <f t="shared" si="70"/>
        <v>0</v>
      </c>
      <c r="AF118" s="122" t="s">
        <v>181</v>
      </c>
    </row>
    <row r="119" spans="1:32" ht="58.5" customHeight="1" outlineLevel="2" x14ac:dyDescent="0.4">
      <c r="A119" s="48">
        <v>36</v>
      </c>
      <c r="B119" s="60">
        <v>744</v>
      </c>
      <c r="C119" s="68">
        <v>4194</v>
      </c>
      <c r="D119" s="62" t="s">
        <v>182</v>
      </c>
      <c r="E119" s="22"/>
      <c r="F119" s="22"/>
      <c r="G119" s="22">
        <f t="shared" si="72"/>
        <v>200</v>
      </c>
      <c r="H119" s="63">
        <f t="shared" si="64"/>
        <v>200</v>
      </c>
      <c r="I119" s="84">
        <f t="shared" si="65"/>
        <v>0</v>
      </c>
      <c r="J119" s="24">
        <f t="shared" si="73"/>
        <v>200</v>
      </c>
      <c r="K119" s="66"/>
      <c r="L119" s="27"/>
      <c r="M119" s="92">
        <v>60</v>
      </c>
      <c r="N119" s="66"/>
      <c r="O119" s="66"/>
      <c r="P119" s="66"/>
      <c r="Q119" s="66"/>
      <c r="R119" s="27"/>
      <c r="S119" s="27">
        <f t="shared" si="67"/>
        <v>60</v>
      </c>
      <c r="T119" s="66">
        <v>140</v>
      </c>
      <c r="U119" s="28">
        <f t="shared" si="68"/>
        <v>200</v>
      </c>
      <c r="V119" s="64"/>
      <c r="W119" s="65"/>
      <c r="X119" s="66"/>
      <c r="Y119" s="66"/>
      <c r="Z119" s="66"/>
      <c r="AA119" s="66"/>
      <c r="AB119" s="66"/>
      <c r="AC119" s="27">
        <f t="shared" si="69"/>
        <v>0</v>
      </c>
      <c r="AD119" s="66"/>
      <c r="AE119" s="23">
        <f t="shared" si="70"/>
        <v>0</v>
      </c>
      <c r="AF119" s="122" t="s">
        <v>137</v>
      </c>
    </row>
    <row r="120" spans="1:32" ht="58.5" customHeight="1" outlineLevel="2" x14ac:dyDescent="0.4">
      <c r="A120" s="48">
        <v>36</v>
      </c>
      <c r="B120" s="60">
        <v>744</v>
      </c>
      <c r="C120" s="68">
        <v>4195</v>
      </c>
      <c r="D120" s="62" t="s">
        <v>183</v>
      </c>
      <c r="E120" s="22"/>
      <c r="F120" s="22"/>
      <c r="G120" s="22">
        <f t="shared" si="72"/>
        <v>200</v>
      </c>
      <c r="H120" s="63">
        <f t="shared" si="64"/>
        <v>200</v>
      </c>
      <c r="I120" s="84">
        <f t="shared" si="65"/>
        <v>0</v>
      </c>
      <c r="J120" s="24">
        <f t="shared" si="73"/>
        <v>200</v>
      </c>
      <c r="K120" s="66"/>
      <c r="L120" s="27"/>
      <c r="M120" s="92">
        <v>60</v>
      </c>
      <c r="N120" s="66"/>
      <c r="O120" s="66"/>
      <c r="P120" s="66"/>
      <c r="Q120" s="66"/>
      <c r="R120" s="27"/>
      <c r="S120" s="27">
        <f t="shared" si="67"/>
        <v>60</v>
      </c>
      <c r="T120" s="66">
        <v>140</v>
      </c>
      <c r="U120" s="28">
        <f t="shared" si="68"/>
        <v>200</v>
      </c>
      <c r="V120" s="64"/>
      <c r="W120" s="65"/>
      <c r="X120" s="66"/>
      <c r="Y120" s="66"/>
      <c r="Z120" s="66"/>
      <c r="AA120" s="66"/>
      <c r="AB120" s="66"/>
      <c r="AC120" s="27">
        <f t="shared" si="69"/>
        <v>0</v>
      </c>
      <c r="AD120" s="66"/>
      <c r="AE120" s="23">
        <f t="shared" si="70"/>
        <v>0</v>
      </c>
      <c r="AF120" s="122" t="s">
        <v>137</v>
      </c>
    </row>
    <row r="121" spans="1:32" ht="91.2" outlineLevel="2" x14ac:dyDescent="0.4">
      <c r="A121" s="48">
        <v>53</v>
      </c>
      <c r="B121" s="60">
        <v>744</v>
      </c>
      <c r="C121" s="61">
        <v>3655</v>
      </c>
      <c r="D121" s="62" t="s">
        <v>184</v>
      </c>
      <c r="E121" s="22">
        <v>600</v>
      </c>
      <c r="F121" s="22">
        <v>600</v>
      </c>
      <c r="G121" s="22">
        <f t="shared" si="72"/>
        <v>2306.0769999999998</v>
      </c>
      <c r="H121" s="63">
        <f t="shared" si="64"/>
        <v>1706.0769999999998</v>
      </c>
      <c r="I121" s="84">
        <f t="shared" si="65"/>
        <v>0</v>
      </c>
      <c r="J121" s="24">
        <f t="shared" si="73"/>
        <v>1706.0769999999998</v>
      </c>
      <c r="K121" s="66"/>
      <c r="L121" s="27"/>
      <c r="M121" s="92">
        <v>511.82299999999998</v>
      </c>
      <c r="N121" s="66"/>
      <c r="O121" s="66"/>
      <c r="P121" s="66"/>
      <c r="Q121" s="66"/>
      <c r="R121" s="27"/>
      <c r="S121" s="27">
        <f t="shared" si="67"/>
        <v>511.82299999999998</v>
      </c>
      <c r="T121" s="66">
        <v>1194.2539999999999</v>
      </c>
      <c r="U121" s="28">
        <f t="shared" si="68"/>
        <v>1706.0769999999998</v>
      </c>
      <c r="V121" s="64"/>
      <c r="W121" s="65"/>
      <c r="X121" s="66"/>
      <c r="Y121" s="66"/>
      <c r="Z121" s="66"/>
      <c r="AA121" s="66"/>
      <c r="AB121" s="66"/>
      <c r="AC121" s="27">
        <f t="shared" si="69"/>
        <v>0</v>
      </c>
      <c r="AD121" s="66"/>
      <c r="AE121" s="23">
        <f t="shared" si="70"/>
        <v>0</v>
      </c>
      <c r="AF121" s="122" t="s">
        <v>185</v>
      </c>
    </row>
    <row r="122" spans="1:32" ht="69" outlineLevel="2" thickBot="1" x14ac:dyDescent="0.45">
      <c r="A122" s="48">
        <v>53</v>
      </c>
      <c r="B122" s="60">
        <v>744</v>
      </c>
      <c r="C122" s="61">
        <v>4128</v>
      </c>
      <c r="D122" s="62" t="s">
        <v>186</v>
      </c>
      <c r="E122" s="22">
        <v>77</v>
      </c>
      <c r="F122" s="22">
        <v>77</v>
      </c>
      <c r="G122" s="22">
        <f t="shared" si="72"/>
        <v>971</v>
      </c>
      <c r="H122" s="63">
        <f t="shared" si="64"/>
        <v>894</v>
      </c>
      <c r="I122" s="84">
        <f t="shared" si="65"/>
        <v>0</v>
      </c>
      <c r="J122" s="24">
        <f t="shared" si="73"/>
        <v>894</v>
      </c>
      <c r="K122" s="66"/>
      <c r="L122" s="27"/>
      <c r="M122" s="92">
        <v>268.2</v>
      </c>
      <c r="N122" s="66"/>
      <c r="O122" s="66"/>
      <c r="P122" s="66"/>
      <c r="Q122" s="66"/>
      <c r="R122" s="27"/>
      <c r="S122" s="27">
        <f t="shared" si="67"/>
        <v>268.2</v>
      </c>
      <c r="T122" s="66">
        <v>625.79999999999995</v>
      </c>
      <c r="U122" s="28">
        <f t="shared" si="68"/>
        <v>894</v>
      </c>
      <c r="V122" s="64"/>
      <c r="W122" s="65"/>
      <c r="X122" s="66"/>
      <c r="Y122" s="66"/>
      <c r="Z122" s="66"/>
      <c r="AA122" s="66"/>
      <c r="AB122" s="66"/>
      <c r="AC122" s="27">
        <f t="shared" si="69"/>
        <v>0</v>
      </c>
      <c r="AD122" s="66"/>
      <c r="AE122" s="23">
        <f t="shared" si="70"/>
        <v>0</v>
      </c>
      <c r="AF122" s="122" t="s">
        <v>187</v>
      </c>
    </row>
    <row r="123" spans="1:32" ht="58.5" customHeight="1" outlineLevel="1" thickBot="1" x14ac:dyDescent="0.45">
      <c r="A123" s="48"/>
      <c r="B123" s="294" t="s">
        <v>188</v>
      </c>
      <c r="C123" s="295"/>
      <c r="D123" s="296"/>
      <c r="E123" s="45">
        <f t="shared" ref="E123:AE123" si="74">SUBTOTAL(9,E104:E122)</f>
        <v>36791.199999999997</v>
      </c>
      <c r="F123" s="45">
        <f t="shared" si="74"/>
        <v>24729</v>
      </c>
      <c r="G123" s="45">
        <f t="shared" si="74"/>
        <v>41473.344999999994</v>
      </c>
      <c r="H123" s="45">
        <f t="shared" si="74"/>
        <v>9494.3449999999993</v>
      </c>
      <c r="I123" s="45">
        <f t="shared" si="74"/>
        <v>7250</v>
      </c>
      <c r="J123" s="45">
        <f t="shared" si="74"/>
        <v>16744.345000000001</v>
      </c>
      <c r="K123" s="45">
        <f t="shared" si="74"/>
        <v>0</v>
      </c>
      <c r="L123" s="45">
        <f t="shared" si="74"/>
        <v>0</v>
      </c>
      <c r="M123" s="45">
        <f t="shared" si="74"/>
        <v>6781.0230000000001</v>
      </c>
      <c r="N123" s="45">
        <f t="shared" si="74"/>
        <v>0</v>
      </c>
      <c r="O123" s="45">
        <f t="shared" si="74"/>
        <v>0</v>
      </c>
      <c r="P123" s="45">
        <f t="shared" si="74"/>
        <v>0</v>
      </c>
      <c r="Q123" s="45">
        <f t="shared" si="74"/>
        <v>0</v>
      </c>
      <c r="R123" s="45">
        <f t="shared" si="74"/>
        <v>0</v>
      </c>
      <c r="S123" s="45">
        <f t="shared" si="74"/>
        <v>6781.0230000000001</v>
      </c>
      <c r="T123" s="45">
        <f t="shared" si="74"/>
        <v>2713.3220000000001</v>
      </c>
      <c r="U123" s="45">
        <f t="shared" si="74"/>
        <v>9494.3449999999993</v>
      </c>
      <c r="V123" s="45">
        <f t="shared" si="74"/>
        <v>0</v>
      </c>
      <c r="W123" s="45">
        <f t="shared" si="74"/>
        <v>0</v>
      </c>
      <c r="X123" s="45">
        <f t="shared" si="74"/>
        <v>7250</v>
      </c>
      <c r="Y123" s="45">
        <f t="shared" si="74"/>
        <v>0</v>
      </c>
      <c r="Z123" s="45">
        <f t="shared" si="74"/>
        <v>0</v>
      </c>
      <c r="AA123" s="45">
        <f t="shared" si="74"/>
        <v>0</v>
      </c>
      <c r="AB123" s="45">
        <f t="shared" si="74"/>
        <v>0</v>
      </c>
      <c r="AC123" s="45">
        <f t="shared" si="74"/>
        <v>7250</v>
      </c>
      <c r="AD123" s="45">
        <f t="shared" si="74"/>
        <v>0</v>
      </c>
      <c r="AE123" s="47">
        <f t="shared" si="74"/>
        <v>7250</v>
      </c>
      <c r="AF123" s="43"/>
    </row>
    <row r="124" spans="1:32" ht="78" customHeight="1" outlineLevel="2" x14ac:dyDescent="0.4">
      <c r="A124" s="48">
        <v>12</v>
      </c>
      <c r="B124" s="60">
        <v>745</v>
      </c>
      <c r="C124" s="61">
        <v>4052</v>
      </c>
      <c r="D124" s="62" t="s">
        <v>189</v>
      </c>
      <c r="E124" s="22">
        <v>100</v>
      </c>
      <c r="F124" s="22">
        <v>100</v>
      </c>
      <c r="G124" s="123">
        <f t="shared" ref="G124:G130" si="75">F124+J124</f>
        <v>250</v>
      </c>
      <c r="H124" s="63">
        <f t="shared" ref="H124:H130" si="76">U124</f>
        <v>150</v>
      </c>
      <c r="I124" s="22">
        <f t="shared" ref="I124:I130" si="77">AE124</f>
        <v>0</v>
      </c>
      <c r="J124" s="24">
        <f t="shared" ref="J124:J130" si="78">H124+I124</f>
        <v>150</v>
      </c>
      <c r="K124" s="64"/>
      <c r="L124" s="65">
        <v>150</v>
      </c>
      <c r="M124" s="66"/>
      <c r="N124" s="66"/>
      <c r="O124" s="66"/>
      <c r="P124" s="66"/>
      <c r="Q124" s="66"/>
      <c r="R124" s="27"/>
      <c r="S124" s="27">
        <f t="shared" ref="S124" si="79">SUM(K124:Q124)</f>
        <v>150</v>
      </c>
      <c r="T124" s="66"/>
      <c r="U124" s="28">
        <f t="shared" ref="U124:U130" si="80">SUM(S124:T124)</f>
        <v>150</v>
      </c>
      <c r="V124" s="64"/>
      <c r="W124" s="65"/>
      <c r="X124" s="66"/>
      <c r="Y124" s="66"/>
      <c r="Z124" s="66"/>
      <c r="AA124" s="66"/>
      <c r="AB124" s="66"/>
      <c r="AC124" s="27">
        <f t="shared" ref="AC124:AC130" si="81">SUM(V124:AB124)</f>
        <v>0</v>
      </c>
      <c r="AD124" s="66"/>
      <c r="AE124" s="23">
        <f t="shared" ref="AE124:AE130" si="82">SUM(AC124:AD124)</f>
        <v>0</v>
      </c>
      <c r="AF124" s="56"/>
    </row>
    <row r="125" spans="1:32" ht="60" customHeight="1" outlineLevel="2" x14ac:dyDescent="0.4">
      <c r="A125" s="48">
        <v>12</v>
      </c>
      <c r="B125" s="60">
        <v>745</v>
      </c>
      <c r="C125" s="68">
        <v>4196</v>
      </c>
      <c r="D125" s="62" t="s">
        <v>190</v>
      </c>
      <c r="E125" s="22"/>
      <c r="F125" s="22"/>
      <c r="G125" s="123">
        <f t="shared" si="75"/>
        <v>14634</v>
      </c>
      <c r="H125" s="63">
        <f t="shared" si="76"/>
        <v>14634</v>
      </c>
      <c r="I125" s="22">
        <f t="shared" si="77"/>
        <v>0</v>
      </c>
      <c r="J125" s="24">
        <f t="shared" si="78"/>
        <v>14634</v>
      </c>
      <c r="K125" s="64"/>
      <c r="L125" s="65">
        <v>14634</v>
      </c>
      <c r="M125" s="66"/>
      <c r="N125" s="66"/>
      <c r="O125" s="66"/>
      <c r="P125" s="66"/>
      <c r="Q125" s="66"/>
      <c r="R125" s="27"/>
      <c r="S125" s="27">
        <f t="shared" ref="S125:S130" si="83">SUM(K125:Q125)</f>
        <v>14634</v>
      </c>
      <c r="T125" s="66"/>
      <c r="U125" s="28">
        <f t="shared" si="80"/>
        <v>14634</v>
      </c>
      <c r="V125" s="64"/>
      <c r="W125" s="65"/>
      <c r="X125" s="66"/>
      <c r="Y125" s="66"/>
      <c r="Z125" s="66"/>
      <c r="AA125" s="66"/>
      <c r="AB125" s="66"/>
      <c r="AC125" s="27">
        <f t="shared" si="81"/>
        <v>0</v>
      </c>
      <c r="AD125" s="66"/>
      <c r="AE125" s="23">
        <f t="shared" si="82"/>
        <v>0</v>
      </c>
      <c r="AF125" s="56"/>
    </row>
    <row r="126" spans="1:32" ht="72" customHeight="1" outlineLevel="2" x14ac:dyDescent="0.4">
      <c r="A126" s="48">
        <v>4</v>
      </c>
      <c r="B126" s="60">
        <v>745</v>
      </c>
      <c r="C126" s="68">
        <v>4197</v>
      </c>
      <c r="D126" s="62" t="s">
        <v>191</v>
      </c>
      <c r="E126" s="22"/>
      <c r="F126" s="22"/>
      <c r="G126" s="123">
        <f t="shared" si="75"/>
        <v>500</v>
      </c>
      <c r="H126" s="63">
        <f t="shared" si="76"/>
        <v>500</v>
      </c>
      <c r="I126" s="22">
        <f t="shared" si="77"/>
        <v>0</v>
      </c>
      <c r="J126" s="24">
        <f t="shared" si="78"/>
        <v>500</v>
      </c>
      <c r="K126" s="64"/>
      <c r="L126" s="65">
        <v>500</v>
      </c>
      <c r="M126" s="66"/>
      <c r="N126" s="66"/>
      <c r="O126" s="66"/>
      <c r="P126" s="66"/>
      <c r="Q126" s="66"/>
      <c r="R126" s="27"/>
      <c r="S126" s="27">
        <f t="shared" si="83"/>
        <v>500</v>
      </c>
      <c r="T126" s="66"/>
      <c r="U126" s="28">
        <f t="shared" si="80"/>
        <v>500</v>
      </c>
      <c r="V126" s="64"/>
      <c r="W126" s="65"/>
      <c r="X126" s="66"/>
      <c r="Y126" s="66"/>
      <c r="Z126" s="66"/>
      <c r="AA126" s="66"/>
      <c r="AB126" s="66"/>
      <c r="AC126" s="27">
        <f t="shared" si="81"/>
        <v>0</v>
      </c>
      <c r="AD126" s="66"/>
      <c r="AE126" s="23">
        <f t="shared" si="82"/>
        <v>0</v>
      </c>
      <c r="AF126" s="56"/>
    </row>
    <row r="127" spans="1:32" ht="69" customHeight="1" outlineLevel="2" x14ac:dyDescent="0.4">
      <c r="A127" s="48">
        <v>12</v>
      </c>
      <c r="B127" s="60">
        <v>745</v>
      </c>
      <c r="C127" s="61">
        <v>3470</v>
      </c>
      <c r="D127" s="62" t="s">
        <v>192</v>
      </c>
      <c r="E127" s="22">
        <v>2714</v>
      </c>
      <c r="F127" s="22">
        <v>2414</v>
      </c>
      <c r="G127" s="123">
        <f t="shared" si="75"/>
        <v>2714</v>
      </c>
      <c r="H127" s="63">
        <f t="shared" si="76"/>
        <v>300</v>
      </c>
      <c r="I127" s="22">
        <f t="shared" si="77"/>
        <v>0</v>
      </c>
      <c r="J127" s="24">
        <f t="shared" si="78"/>
        <v>300</v>
      </c>
      <c r="K127" s="64"/>
      <c r="L127" s="65">
        <v>300</v>
      </c>
      <c r="M127" s="66"/>
      <c r="N127" s="66"/>
      <c r="O127" s="66"/>
      <c r="P127" s="66"/>
      <c r="Q127" s="66"/>
      <c r="R127" s="27"/>
      <c r="S127" s="27">
        <f t="shared" si="83"/>
        <v>300</v>
      </c>
      <c r="T127" s="66"/>
      <c r="U127" s="28">
        <f t="shared" si="80"/>
        <v>300</v>
      </c>
      <c r="V127" s="64"/>
      <c r="W127" s="65"/>
      <c r="X127" s="66"/>
      <c r="Y127" s="66"/>
      <c r="Z127" s="66"/>
      <c r="AA127" s="66"/>
      <c r="AB127" s="66"/>
      <c r="AC127" s="27">
        <f t="shared" si="81"/>
        <v>0</v>
      </c>
      <c r="AD127" s="66"/>
      <c r="AE127" s="23">
        <f t="shared" si="82"/>
        <v>0</v>
      </c>
      <c r="AF127" s="56"/>
    </row>
    <row r="128" spans="1:32" ht="70.5" customHeight="1" outlineLevel="2" x14ac:dyDescent="0.4">
      <c r="A128" s="48">
        <v>12</v>
      </c>
      <c r="B128" s="60">
        <v>745</v>
      </c>
      <c r="C128" s="68">
        <v>4198</v>
      </c>
      <c r="D128" s="62" t="s">
        <v>193</v>
      </c>
      <c r="E128" s="22"/>
      <c r="F128" s="22"/>
      <c r="G128" s="123">
        <f t="shared" si="75"/>
        <v>700</v>
      </c>
      <c r="H128" s="63">
        <f t="shared" si="76"/>
        <v>700</v>
      </c>
      <c r="I128" s="22">
        <f t="shared" si="77"/>
        <v>0</v>
      </c>
      <c r="J128" s="24">
        <f t="shared" si="78"/>
        <v>700</v>
      </c>
      <c r="K128" s="64"/>
      <c r="L128" s="65">
        <v>700</v>
      </c>
      <c r="M128" s="66"/>
      <c r="N128" s="66"/>
      <c r="O128" s="66"/>
      <c r="P128" s="66"/>
      <c r="Q128" s="66"/>
      <c r="R128" s="27"/>
      <c r="S128" s="27">
        <f t="shared" si="83"/>
        <v>700</v>
      </c>
      <c r="T128" s="66"/>
      <c r="U128" s="28">
        <f t="shared" si="80"/>
        <v>700</v>
      </c>
      <c r="V128" s="64"/>
      <c r="W128" s="65"/>
      <c r="X128" s="66"/>
      <c r="Y128" s="66"/>
      <c r="Z128" s="66"/>
      <c r="AA128" s="66"/>
      <c r="AB128" s="66"/>
      <c r="AC128" s="27">
        <f t="shared" si="81"/>
        <v>0</v>
      </c>
      <c r="AD128" s="66"/>
      <c r="AE128" s="23">
        <f t="shared" si="82"/>
        <v>0</v>
      </c>
      <c r="AF128" s="56"/>
    </row>
    <row r="129" spans="1:32" ht="70.5" customHeight="1" outlineLevel="2" x14ac:dyDescent="0.4">
      <c r="A129" s="48">
        <v>12</v>
      </c>
      <c r="B129" s="60">
        <v>745</v>
      </c>
      <c r="C129" s="61">
        <v>2498</v>
      </c>
      <c r="D129" s="62" t="s">
        <v>194</v>
      </c>
      <c r="E129" s="22">
        <v>25118</v>
      </c>
      <c r="F129" s="22">
        <v>14488</v>
      </c>
      <c r="G129" s="123">
        <f t="shared" si="75"/>
        <v>14988</v>
      </c>
      <c r="H129" s="63">
        <f t="shared" si="76"/>
        <v>500</v>
      </c>
      <c r="I129" s="22">
        <f t="shared" si="77"/>
        <v>0</v>
      </c>
      <c r="J129" s="24">
        <f t="shared" si="78"/>
        <v>500</v>
      </c>
      <c r="K129" s="64"/>
      <c r="L129" s="65">
        <v>500</v>
      </c>
      <c r="M129" s="66"/>
      <c r="N129" s="66"/>
      <c r="O129" s="66"/>
      <c r="P129" s="66"/>
      <c r="Q129" s="66"/>
      <c r="R129" s="27"/>
      <c r="S129" s="27">
        <f t="shared" si="83"/>
        <v>500</v>
      </c>
      <c r="T129" s="66"/>
      <c r="U129" s="28">
        <f t="shared" si="80"/>
        <v>500</v>
      </c>
      <c r="V129" s="64"/>
      <c r="W129" s="65"/>
      <c r="X129" s="66"/>
      <c r="Y129" s="66"/>
      <c r="Z129" s="66"/>
      <c r="AA129" s="66"/>
      <c r="AB129" s="66"/>
      <c r="AC129" s="27">
        <f t="shared" si="81"/>
        <v>0</v>
      </c>
      <c r="AD129" s="66"/>
      <c r="AE129" s="23">
        <f t="shared" si="82"/>
        <v>0</v>
      </c>
      <c r="AF129" s="56"/>
    </row>
    <row r="130" spans="1:32" ht="73.5" customHeight="1" outlineLevel="2" thickBot="1" x14ac:dyDescent="0.45">
      <c r="A130" s="48">
        <v>4</v>
      </c>
      <c r="B130" s="60">
        <v>745</v>
      </c>
      <c r="C130" s="68">
        <v>4199</v>
      </c>
      <c r="D130" s="62" t="s">
        <v>195</v>
      </c>
      <c r="E130" s="22"/>
      <c r="F130" s="22"/>
      <c r="G130" s="123">
        <f t="shared" si="75"/>
        <v>1500</v>
      </c>
      <c r="H130" s="63">
        <f t="shared" si="76"/>
        <v>1500</v>
      </c>
      <c r="I130" s="22">
        <f t="shared" si="77"/>
        <v>0</v>
      </c>
      <c r="J130" s="24">
        <f t="shared" si="78"/>
        <v>1500</v>
      </c>
      <c r="K130" s="64"/>
      <c r="L130" s="65">
        <v>1500</v>
      </c>
      <c r="M130" s="66"/>
      <c r="N130" s="66"/>
      <c r="O130" s="66"/>
      <c r="P130" s="66"/>
      <c r="Q130" s="66"/>
      <c r="R130" s="27"/>
      <c r="S130" s="27">
        <f t="shared" si="83"/>
        <v>1500</v>
      </c>
      <c r="T130" s="66"/>
      <c r="U130" s="28">
        <f t="shared" si="80"/>
        <v>1500</v>
      </c>
      <c r="V130" s="64"/>
      <c r="W130" s="65"/>
      <c r="X130" s="66"/>
      <c r="Y130" s="66"/>
      <c r="Z130" s="66"/>
      <c r="AA130" s="66"/>
      <c r="AB130" s="66"/>
      <c r="AC130" s="27">
        <f t="shared" si="81"/>
        <v>0</v>
      </c>
      <c r="AD130" s="66"/>
      <c r="AE130" s="23">
        <f t="shared" si="82"/>
        <v>0</v>
      </c>
      <c r="AF130" s="56"/>
    </row>
    <row r="131" spans="1:32" ht="50.1" customHeight="1" outlineLevel="1" thickBot="1" x14ac:dyDescent="0.45">
      <c r="A131" s="48"/>
      <c r="B131" s="294" t="s">
        <v>196</v>
      </c>
      <c r="C131" s="295"/>
      <c r="D131" s="296"/>
      <c r="E131" s="45">
        <f t="shared" ref="E131:AE131" si="84">SUBTOTAL(9,E124:E130)</f>
        <v>27932</v>
      </c>
      <c r="F131" s="45">
        <f t="shared" si="84"/>
        <v>17002</v>
      </c>
      <c r="G131" s="45">
        <f t="shared" si="84"/>
        <v>35286</v>
      </c>
      <c r="H131" s="45">
        <f t="shared" si="84"/>
        <v>18284</v>
      </c>
      <c r="I131" s="45">
        <f t="shared" si="84"/>
        <v>0</v>
      </c>
      <c r="J131" s="46">
        <f t="shared" si="84"/>
        <v>18284</v>
      </c>
      <c r="K131" s="45">
        <f t="shared" si="84"/>
        <v>0</v>
      </c>
      <c r="L131" s="45">
        <f t="shared" si="84"/>
        <v>18284</v>
      </c>
      <c r="M131" s="45">
        <f t="shared" si="84"/>
        <v>0</v>
      </c>
      <c r="N131" s="45">
        <f t="shared" si="84"/>
        <v>0</v>
      </c>
      <c r="O131" s="45">
        <f t="shared" si="84"/>
        <v>0</v>
      </c>
      <c r="P131" s="45">
        <f t="shared" si="84"/>
        <v>0</v>
      </c>
      <c r="Q131" s="45">
        <f t="shared" si="84"/>
        <v>0</v>
      </c>
      <c r="R131" s="45">
        <f t="shared" si="84"/>
        <v>0</v>
      </c>
      <c r="S131" s="45">
        <f t="shared" si="84"/>
        <v>18284</v>
      </c>
      <c r="T131" s="45">
        <f t="shared" si="84"/>
        <v>0</v>
      </c>
      <c r="U131" s="45">
        <f t="shared" si="84"/>
        <v>18284</v>
      </c>
      <c r="V131" s="45">
        <f t="shared" si="84"/>
        <v>0</v>
      </c>
      <c r="W131" s="45">
        <f t="shared" si="84"/>
        <v>0</v>
      </c>
      <c r="X131" s="45">
        <f t="shared" si="84"/>
        <v>0</v>
      </c>
      <c r="Y131" s="45">
        <f t="shared" si="84"/>
        <v>0</v>
      </c>
      <c r="Z131" s="45">
        <f t="shared" si="84"/>
        <v>0</v>
      </c>
      <c r="AA131" s="45">
        <f t="shared" si="84"/>
        <v>0</v>
      </c>
      <c r="AB131" s="45">
        <f t="shared" si="84"/>
        <v>0</v>
      </c>
      <c r="AC131" s="45">
        <f t="shared" si="84"/>
        <v>0</v>
      </c>
      <c r="AD131" s="45">
        <f t="shared" si="84"/>
        <v>0</v>
      </c>
      <c r="AE131" s="47">
        <f t="shared" si="84"/>
        <v>0</v>
      </c>
      <c r="AF131" s="43"/>
    </row>
    <row r="132" spans="1:32" ht="100.5" customHeight="1" outlineLevel="2" x14ac:dyDescent="0.4">
      <c r="A132" s="48">
        <v>2</v>
      </c>
      <c r="B132" s="18">
        <v>746</v>
      </c>
      <c r="C132" s="19">
        <v>3067</v>
      </c>
      <c r="D132" s="50" t="s">
        <v>197</v>
      </c>
      <c r="E132" s="51">
        <v>14177</v>
      </c>
      <c r="F132" s="51">
        <v>10908.396000000001</v>
      </c>
      <c r="G132" s="51">
        <f t="shared" ref="G132:G134" si="85">F132+J132</f>
        <v>11758.396000000001</v>
      </c>
      <c r="H132" s="23">
        <f t="shared" ref="H132:H154" si="86">U132</f>
        <v>850</v>
      </c>
      <c r="I132" s="51">
        <f t="shared" ref="I132:I154" si="87">AE132</f>
        <v>0</v>
      </c>
      <c r="J132" s="24">
        <f t="shared" ref="J132:J134" si="88">SUM(H132:I132)</f>
        <v>850</v>
      </c>
      <c r="K132" s="25"/>
      <c r="L132" s="26"/>
      <c r="M132" s="27"/>
      <c r="N132" s="27"/>
      <c r="O132" s="27"/>
      <c r="P132" s="27">
        <v>850</v>
      </c>
      <c r="Q132" s="27"/>
      <c r="R132" s="27"/>
      <c r="S132" s="27">
        <f t="shared" ref="S132:S154" si="89">SUM(K132:Q132)</f>
        <v>850</v>
      </c>
      <c r="T132" s="27"/>
      <c r="U132" s="28">
        <f t="shared" ref="U132:U154" si="90">SUM(S132:T132)</f>
        <v>850</v>
      </c>
      <c r="V132" s="25"/>
      <c r="W132" s="26"/>
      <c r="X132" s="27"/>
      <c r="Y132" s="27"/>
      <c r="Z132" s="27"/>
      <c r="AA132" s="27"/>
      <c r="AB132" s="27"/>
      <c r="AC132" s="27">
        <f t="shared" ref="AC132:AC154" si="91">SUM(V132:AB132)</f>
        <v>0</v>
      </c>
      <c r="AD132" s="27"/>
      <c r="AE132" s="23">
        <f t="shared" ref="AE132:AE154" si="92">SUM(AC132:AD132)</f>
        <v>0</v>
      </c>
      <c r="AF132" s="52"/>
    </row>
    <row r="133" spans="1:32" ht="87" customHeight="1" outlineLevel="2" x14ac:dyDescent="0.4">
      <c r="A133" s="48">
        <v>2</v>
      </c>
      <c r="B133" s="18">
        <v>746</v>
      </c>
      <c r="C133" s="19">
        <v>3471</v>
      </c>
      <c r="D133" s="50" t="s">
        <v>198</v>
      </c>
      <c r="E133" s="51">
        <v>2750</v>
      </c>
      <c r="F133" s="51">
        <v>2750</v>
      </c>
      <c r="G133" s="51">
        <f t="shared" si="85"/>
        <v>3350</v>
      </c>
      <c r="H133" s="23">
        <f t="shared" si="86"/>
        <v>600</v>
      </c>
      <c r="I133" s="51">
        <f t="shared" si="87"/>
        <v>0</v>
      </c>
      <c r="J133" s="24">
        <f t="shared" si="88"/>
        <v>600</v>
      </c>
      <c r="K133" s="25"/>
      <c r="L133" s="26"/>
      <c r="M133" s="27"/>
      <c r="N133" s="27"/>
      <c r="O133" s="27"/>
      <c r="P133" s="27">
        <v>600</v>
      </c>
      <c r="Q133" s="27"/>
      <c r="R133" s="27"/>
      <c r="S133" s="27">
        <f t="shared" si="89"/>
        <v>600</v>
      </c>
      <c r="T133" s="27"/>
      <c r="U133" s="28">
        <f t="shared" si="90"/>
        <v>600</v>
      </c>
      <c r="V133" s="25"/>
      <c r="W133" s="26"/>
      <c r="X133" s="27"/>
      <c r="Y133" s="27"/>
      <c r="Z133" s="27"/>
      <c r="AA133" s="27"/>
      <c r="AB133" s="27"/>
      <c r="AC133" s="27">
        <f t="shared" si="91"/>
        <v>0</v>
      </c>
      <c r="AD133" s="27"/>
      <c r="AE133" s="23">
        <f t="shared" si="92"/>
        <v>0</v>
      </c>
      <c r="AF133" s="124"/>
    </row>
    <row r="134" spans="1:32" ht="87" customHeight="1" outlineLevel="2" x14ac:dyDescent="0.4">
      <c r="A134" s="48">
        <v>2</v>
      </c>
      <c r="B134" s="18">
        <v>746</v>
      </c>
      <c r="C134" s="19">
        <v>3254</v>
      </c>
      <c r="D134" s="50" t="s">
        <v>199</v>
      </c>
      <c r="E134" s="51">
        <v>11194</v>
      </c>
      <c r="F134" s="51">
        <v>10743</v>
      </c>
      <c r="G134" s="51">
        <f t="shared" si="85"/>
        <v>11743</v>
      </c>
      <c r="H134" s="23">
        <f t="shared" si="86"/>
        <v>1000</v>
      </c>
      <c r="I134" s="51">
        <f t="shared" si="87"/>
        <v>0</v>
      </c>
      <c r="J134" s="24">
        <f t="shared" si="88"/>
        <v>1000</v>
      </c>
      <c r="K134" s="25"/>
      <c r="L134" s="26"/>
      <c r="M134" s="27"/>
      <c r="N134" s="27"/>
      <c r="O134" s="27"/>
      <c r="P134" s="27">
        <v>1000</v>
      </c>
      <c r="Q134" s="27"/>
      <c r="R134" s="27"/>
      <c r="S134" s="27">
        <f t="shared" si="89"/>
        <v>1000</v>
      </c>
      <c r="T134" s="27"/>
      <c r="U134" s="28">
        <f t="shared" si="90"/>
        <v>1000</v>
      </c>
      <c r="V134" s="25"/>
      <c r="W134" s="26"/>
      <c r="X134" s="27"/>
      <c r="Y134" s="27"/>
      <c r="Z134" s="27"/>
      <c r="AA134" s="27"/>
      <c r="AB134" s="27"/>
      <c r="AC134" s="27">
        <f t="shared" si="91"/>
        <v>0</v>
      </c>
      <c r="AD134" s="27"/>
      <c r="AE134" s="23">
        <f t="shared" si="92"/>
        <v>0</v>
      </c>
      <c r="AF134" s="56"/>
    </row>
    <row r="135" spans="1:32" ht="87" customHeight="1" outlineLevel="2" x14ac:dyDescent="0.4">
      <c r="A135" s="48">
        <v>2</v>
      </c>
      <c r="B135" s="60">
        <v>746</v>
      </c>
      <c r="C135" s="61">
        <v>3828</v>
      </c>
      <c r="D135" s="62" t="s">
        <v>200</v>
      </c>
      <c r="E135" s="22">
        <v>1000</v>
      </c>
      <c r="F135" s="22">
        <v>1000</v>
      </c>
      <c r="G135" s="22">
        <f t="shared" ref="G135:G151" si="93">J135+F135</f>
        <v>1500</v>
      </c>
      <c r="H135" s="63">
        <f t="shared" si="86"/>
        <v>500</v>
      </c>
      <c r="I135" s="22">
        <f t="shared" si="87"/>
        <v>0</v>
      </c>
      <c r="J135" s="24">
        <f t="shared" ref="J135:J141" si="94">H135+I135</f>
        <v>500</v>
      </c>
      <c r="K135" s="64"/>
      <c r="L135" s="65"/>
      <c r="M135" s="66"/>
      <c r="N135" s="66"/>
      <c r="O135" s="66"/>
      <c r="P135" s="66">
        <v>500</v>
      </c>
      <c r="Q135" s="66"/>
      <c r="R135" s="27"/>
      <c r="S135" s="27">
        <f t="shared" si="89"/>
        <v>500</v>
      </c>
      <c r="T135" s="66"/>
      <c r="U135" s="28">
        <f t="shared" si="90"/>
        <v>500</v>
      </c>
      <c r="V135" s="64"/>
      <c r="W135" s="65"/>
      <c r="X135" s="66"/>
      <c r="Y135" s="66"/>
      <c r="Z135" s="66"/>
      <c r="AA135" s="66"/>
      <c r="AB135" s="66"/>
      <c r="AC135" s="125">
        <f t="shared" si="91"/>
        <v>0</v>
      </c>
      <c r="AD135" s="66"/>
      <c r="AE135" s="23">
        <f t="shared" si="92"/>
        <v>0</v>
      </c>
      <c r="AF135" s="56"/>
    </row>
    <r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 t="s">
        <v>201</v>
      </c>
      <c r="E136" s="22">
        <v>5100</v>
      </c>
      <c r="F136" s="22">
        <v>3400</v>
      </c>
      <c r="G136" s="22">
        <f t="shared" si="93"/>
        <v>4400</v>
      </c>
      <c r="H136" s="63">
        <f t="shared" si="86"/>
        <v>1000</v>
      </c>
      <c r="I136" s="22">
        <f t="shared" si="87"/>
        <v>0</v>
      </c>
      <c r="J136" s="24">
        <f t="shared" si="94"/>
        <v>1000</v>
      </c>
      <c r="K136" s="64"/>
      <c r="L136" s="65"/>
      <c r="M136" s="66"/>
      <c r="N136" s="66"/>
      <c r="O136" s="66"/>
      <c r="P136" s="66">
        <v>1000</v>
      </c>
      <c r="Q136" s="66"/>
      <c r="R136" s="27"/>
      <c r="S136" s="27">
        <f t="shared" si="89"/>
        <v>1000</v>
      </c>
      <c r="T136" s="66"/>
      <c r="U136" s="28">
        <f t="shared" si="90"/>
        <v>1000</v>
      </c>
      <c r="V136" s="64"/>
      <c r="W136" s="65"/>
      <c r="X136" s="66"/>
      <c r="Y136" s="66"/>
      <c r="Z136" s="66"/>
      <c r="AA136" s="66"/>
      <c r="AB136" s="66"/>
      <c r="AC136" s="125">
        <f t="shared" si="91"/>
        <v>0</v>
      </c>
      <c r="AD136" s="66"/>
      <c r="AE136" s="23">
        <f t="shared" si="92"/>
        <v>0</v>
      </c>
      <c r="AF136" s="43"/>
    </row>
    <row r="137" spans="1:32" ht="87" customHeight="1" outlineLevel="2" x14ac:dyDescent="0.4">
      <c r="A137" s="48">
        <v>2</v>
      </c>
      <c r="B137" s="60">
        <v>746</v>
      </c>
      <c r="C137" s="61">
        <v>3353</v>
      </c>
      <c r="D137" s="62" t="s">
        <v>202</v>
      </c>
      <c r="E137" s="22">
        <v>1250</v>
      </c>
      <c r="F137" s="22">
        <v>1250</v>
      </c>
      <c r="G137" s="22">
        <f t="shared" si="93"/>
        <v>1450</v>
      </c>
      <c r="H137" s="63">
        <f t="shared" si="86"/>
        <v>200</v>
      </c>
      <c r="I137" s="22">
        <f t="shared" si="87"/>
        <v>0</v>
      </c>
      <c r="J137" s="24">
        <f t="shared" si="94"/>
        <v>200</v>
      </c>
      <c r="K137" s="64"/>
      <c r="L137" s="65"/>
      <c r="M137" s="66"/>
      <c r="N137" s="66"/>
      <c r="O137" s="66"/>
      <c r="P137" s="66">
        <v>200</v>
      </c>
      <c r="Q137" s="66"/>
      <c r="R137" s="27"/>
      <c r="S137" s="27">
        <f t="shared" si="89"/>
        <v>200</v>
      </c>
      <c r="T137" s="66"/>
      <c r="U137" s="28">
        <f t="shared" si="90"/>
        <v>200</v>
      </c>
      <c r="V137" s="64"/>
      <c r="W137" s="65"/>
      <c r="X137" s="66"/>
      <c r="Y137" s="66"/>
      <c r="Z137" s="66"/>
      <c r="AA137" s="66"/>
      <c r="AB137" s="66"/>
      <c r="AC137" s="27">
        <f t="shared" si="91"/>
        <v>0</v>
      </c>
      <c r="AD137" s="66"/>
      <c r="AE137" s="23">
        <f t="shared" si="92"/>
        <v>0</v>
      </c>
      <c r="AF137" s="43"/>
    </row>
    <row r="138" spans="1:32" ht="87" customHeight="1" outlineLevel="2" x14ac:dyDescent="0.4">
      <c r="A138" s="48">
        <v>2</v>
      </c>
      <c r="B138" s="60">
        <v>746</v>
      </c>
      <c r="C138" s="61">
        <v>3399</v>
      </c>
      <c r="D138" s="62" t="s">
        <v>203</v>
      </c>
      <c r="E138" s="22">
        <v>2200</v>
      </c>
      <c r="F138" s="22">
        <v>1700</v>
      </c>
      <c r="G138" s="22">
        <f t="shared" si="93"/>
        <v>1800</v>
      </c>
      <c r="H138" s="63">
        <f t="shared" si="86"/>
        <v>100</v>
      </c>
      <c r="I138" s="22">
        <f t="shared" si="87"/>
        <v>0</v>
      </c>
      <c r="J138" s="24">
        <f t="shared" si="94"/>
        <v>100</v>
      </c>
      <c r="K138" s="64"/>
      <c r="L138" s="65"/>
      <c r="M138" s="66"/>
      <c r="N138" s="66"/>
      <c r="O138" s="66"/>
      <c r="P138" s="66">
        <v>100</v>
      </c>
      <c r="Q138" s="66"/>
      <c r="R138" s="27"/>
      <c r="S138" s="27">
        <f t="shared" si="89"/>
        <v>100</v>
      </c>
      <c r="T138" s="66"/>
      <c r="U138" s="28">
        <f t="shared" si="90"/>
        <v>100</v>
      </c>
      <c r="V138" s="64"/>
      <c r="W138" s="65"/>
      <c r="X138" s="66"/>
      <c r="Y138" s="66"/>
      <c r="Z138" s="66"/>
      <c r="AA138" s="66"/>
      <c r="AB138" s="66"/>
      <c r="AC138" s="27">
        <f t="shared" si="91"/>
        <v>0</v>
      </c>
      <c r="AD138" s="66"/>
      <c r="AE138" s="23">
        <f t="shared" si="92"/>
        <v>0</v>
      </c>
      <c r="AF138" s="43"/>
    </row>
    <row r="139" spans="1:32" ht="87" customHeight="1" outlineLevel="2" x14ac:dyDescent="0.4">
      <c r="A139" s="48">
        <v>2</v>
      </c>
      <c r="B139" s="60">
        <v>746</v>
      </c>
      <c r="C139" s="61">
        <v>3068</v>
      </c>
      <c r="D139" s="62" t="s">
        <v>204</v>
      </c>
      <c r="E139" s="22">
        <v>600</v>
      </c>
      <c r="F139" s="22">
        <v>600</v>
      </c>
      <c r="G139" s="22">
        <f t="shared" si="93"/>
        <v>700</v>
      </c>
      <c r="H139" s="63">
        <f t="shared" si="86"/>
        <v>100</v>
      </c>
      <c r="I139" s="22">
        <f t="shared" si="87"/>
        <v>0</v>
      </c>
      <c r="J139" s="24">
        <f t="shared" si="94"/>
        <v>100</v>
      </c>
      <c r="K139" s="64"/>
      <c r="L139" s="65"/>
      <c r="M139" s="66"/>
      <c r="N139" s="66"/>
      <c r="O139" s="66"/>
      <c r="P139" s="66">
        <v>100</v>
      </c>
      <c r="Q139" s="66"/>
      <c r="R139" s="27"/>
      <c r="S139" s="27">
        <f t="shared" si="89"/>
        <v>100</v>
      </c>
      <c r="T139" s="66"/>
      <c r="U139" s="28">
        <f t="shared" si="90"/>
        <v>100</v>
      </c>
      <c r="V139" s="64"/>
      <c r="W139" s="65"/>
      <c r="X139" s="66"/>
      <c r="Y139" s="66"/>
      <c r="Z139" s="66"/>
      <c r="AA139" s="66"/>
      <c r="AB139" s="66"/>
      <c r="AC139" s="27">
        <f t="shared" si="91"/>
        <v>0</v>
      </c>
      <c r="AD139" s="66"/>
      <c r="AE139" s="23">
        <f t="shared" si="92"/>
        <v>0</v>
      </c>
      <c r="AF139" s="43"/>
    </row>
    <row r="140" spans="1:32" ht="87" customHeight="1" outlineLevel="2" x14ac:dyDescent="0.4">
      <c r="A140" s="48">
        <v>2</v>
      </c>
      <c r="B140" s="60">
        <v>746</v>
      </c>
      <c r="C140" s="61">
        <v>3749</v>
      </c>
      <c r="D140" s="62" t="s">
        <v>205</v>
      </c>
      <c r="E140" s="22">
        <v>3000</v>
      </c>
      <c r="F140" s="22">
        <v>1550</v>
      </c>
      <c r="G140" s="22">
        <f t="shared" si="93"/>
        <v>2350</v>
      </c>
      <c r="H140" s="63">
        <f t="shared" si="86"/>
        <v>800</v>
      </c>
      <c r="I140" s="22">
        <f t="shared" si="87"/>
        <v>0</v>
      </c>
      <c r="J140" s="24">
        <f t="shared" si="94"/>
        <v>800</v>
      </c>
      <c r="K140" s="64"/>
      <c r="L140" s="65"/>
      <c r="M140" s="66"/>
      <c r="N140" s="66"/>
      <c r="O140" s="66"/>
      <c r="P140" s="66">
        <v>800</v>
      </c>
      <c r="Q140" s="66"/>
      <c r="R140" s="27"/>
      <c r="S140" s="27">
        <f t="shared" si="89"/>
        <v>800</v>
      </c>
      <c r="T140" s="66"/>
      <c r="U140" s="28">
        <f t="shared" si="90"/>
        <v>800</v>
      </c>
      <c r="V140" s="64"/>
      <c r="W140" s="65"/>
      <c r="X140" s="66"/>
      <c r="Y140" s="66"/>
      <c r="Z140" s="66"/>
      <c r="AA140" s="66"/>
      <c r="AB140" s="66"/>
      <c r="AC140" s="27">
        <f t="shared" si="91"/>
        <v>0</v>
      </c>
      <c r="AD140" s="66"/>
      <c r="AE140" s="23">
        <f t="shared" si="92"/>
        <v>0</v>
      </c>
      <c r="AF140" s="126"/>
    </row>
    <row r="141" spans="1:32" ht="87" customHeight="1" outlineLevel="2" x14ac:dyDescent="0.4">
      <c r="A141" s="48">
        <v>2</v>
      </c>
      <c r="B141" s="60">
        <v>746</v>
      </c>
      <c r="C141" s="61">
        <v>3753</v>
      </c>
      <c r="D141" s="62" t="s">
        <v>206</v>
      </c>
      <c r="E141" s="22">
        <v>1612</v>
      </c>
      <c r="F141" s="22">
        <v>1162</v>
      </c>
      <c r="G141" s="22">
        <f t="shared" si="93"/>
        <v>1462</v>
      </c>
      <c r="H141" s="63">
        <f t="shared" si="86"/>
        <v>300</v>
      </c>
      <c r="I141" s="22">
        <f t="shared" si="87"/>
        <v>0</v>
      </c>
      <c r="J141" s="24">
        <f t="shared" si="94"/>
        <v>300</v>
      </c>
      <c r="K141" s="64"/>
      <c r="L141" s="65"/>
      <c r="M141" s="66"/>
      <c r="N141" s="66"/>
      <c r="O141" s="66"/>
      <c r="P141" s="66">
        <v>300</v>
      </c>
      <c r="Q141" s="66"/>
      <c r="R141" s="27"/>
      <c r="S141" s="27">
        <f t="shared" si="89"/>
        <v>300</v>
      </c>
      <c r="T141" s="66"/>
      <c r="U141" s="28">
        <f t="shared" si="90"/>
        <v>300</v>
      </c>
      <c r="V141" s="64"/>
      <c r="W141" s="65"/>
      <c r="X141" s="66"/>
      <c r="Y141" s="66"/>
      <c r="Z141" s="66"/>
      <c r="AA141" s="66"/>
      <c r="AB141" s="66"/>
      <c r="AC141" s="27">
        <f t="shared" si="91"/>
        <v>0</v>
      </c>
      <c r="AD141" s="66"/>
      <c r="AE141" s="23">
        <f t="shared" si="92"/>
        <v>0</v>
      </c>
      <c r="AF141" s="43"/>
    </row>
    <row r="142" spans="1:32" ht="87" customHeight="1" outlineLevel="2" x14ac:dyDescent="0.4">
      <c r="A142" s="48">
        <v>2</v>
      </c>
      <c r="B142" s="60">
        <v>746</v>
      </c>
      <c r="C142" s="61">
        <v>3539</v>
      </c>
      <c r="D142" s="62" t="s">
        <v>207</v>
      </c>
      <c r="E142" s="22">
        <v>1950</v>
      </c>
      <c r="F142" s="22">
        <v>1950</v>
      </c>
      <c r="G142" s="22">
        <f t="shared" si="93"/>
        <v>2950</v>
      </c>
      <c r="H142" s="63">
        <f t="shared" si="86"/>
        <v>1000</v>
      </c>
      <c r="I142" s="22">
        <f t="shared" si="87"/>
        <v>0</v>
      </c>
      <c r="J142" s="24">
        <f t="shared" ref="J142:J154" si="95">SUM(H142:I142)</f>
        <v>1000</v>
      </c>
      <c r="K142" s="64"/>
      <c r="L142" s="65"/>
      <c r="M142" s="66"/>
      <c r="N142" s="66"/>
      <c r="O142" s="66"/>
      <c r="P142" s="66">
        <v>1000</v>
      </c>
      <c r="Q142" s="66"/>
      <c r="R142" s="27"/>
      <c r="S142" s="27">
        <f t="shared" si="89"/>
        <v>1000</v>
      </c>
      <c r="T142" s="66"/>
      <c r="U142" s="28">
        <f t="shared" si="90"/>
        <v>1000</v>
      </c>
      <c r="V142" s="64"/>
      <c r="W142" s="65"/>
      <c r="X142" s="66"/>
      <c r="Y142" s="66"/>
      <c r="Z142" s="66"/>
      <c r="AA142" s="66"/>
      <c r="AB142" s="66"/>
      <c r="AC142" s="27">
        <f t="shared" si="91"/>
        <v>0</v>
      </c>
      <c r="AD142" s="66"/>
      <c r="AE142" s="23">
        <f t="shared" si="92"/>
        <v>0</v>
      </c>
      <c r="AF142" s="43"/>
    </row>
    <row r="143" spans="1:32" ht="87" customHeight="1" outlineLevel="2" x14ac:dyDescent="0.4">
      <c r="A143" s="48">
        <v>2</v>
      </c>
      <c r="B143" s="60">
        <v>746</v>
      </c>
      <c r="C143" s="61">
        <v>2932</v>
      </c>
      <c r="D143" s="62" t="s">
        <v>208</v>
      </c>
      <c r="E143" s="22">
        <v>3300</v>
      </c>
      <c r="F143" s="22">
        <v>3300</v>
      </c>
      <c r="G143" s="22">
        <f t="shared" si="93"/>
        <v>4800</v>
      </c>
      <c r="H143" s="63">
        <f t="shared" si="86"/>
        <v>1500</v>
      </c>
      <c r="I143" s="22">
        <f t="shared" si="87"/>
        <v>0</v>
      </c>
      <c r="J143" s="24">
        <f t="shared" si="95"/>
        <v>1500</v>
      </c>
      <c r="K143" s="64"/>
      <c r="L143" s="65"/>
      <c r="M143" s="66"/>
      <c r="N143" s="66"/>
      <c r="O143" s="66"/>
      <c r="P143" s="66">
        <v>1500</v>
      </c>
      <c r="Q143" s="66"/>
      <c r="R143" s="27"/>
      <c r="S143" s="27">
        <f t="shared" si="89"/>
        <v>1500</v>
      </c>
      <c r="T143" s="66"/>
      <c r="U143" s="28">
        <f t="shared" si="90"/>
        <v>1500</v>
      </c>
      <c r="V143" s="64"/>
      <c r="W143" s="65"/>
      <c r="X143" s="66"/>
      <c r="Y143" s="66"/>
      <c r="Z143" s="66"/>
      <c r="AA143" s="66"/>
      <c r="AB143" s="66"/>
      <c r="AC143" s="27">
        <f t="shared" si="91"/>
        <v>0</v>
      </c>
      <c r="AD143" s="66"/>
      <c r="AE143" s="23">
        <f t="shared" si="92"/>
        <v>0</v>
      </c>
      <c r="AF143" s="56"/>
    </row>
    <row r="144" spans="1:32" ht="87" customHeight="1" outlineLevel="2" x14ac:dyDescent="0.4">
      <c r="A144" s="48">
        <v>2</v>
      </c>
      <c r="B144" s="60">
        <v>746</v>
      </c>
      <c r="C144" s="68">
        <v>4200</v>
      </c>
      <c r="D144" s="62" t="s">
        <v>209</v>
      </c>
      <c r="E144" s="22"/>
      <c r="F144" s="22"/>
      <c r="G144" s="22">
        <f t="shared" si="93"/>
        <v>150</v>
      </c>
      <c r="H144" s="63">
        <f t="shared" si="86"/>
        <v>150</v>
      </c>
      <c r="I144" s="22">
        <f t="shared" si="87"/>
        <v>0</v>
      </c>
      <c r="J144" s="24">
        <f t="shared" si="95"/>
        <v>150</v>
      </c>
      <c r="K144" s="64"/>
      <c r="L144" s="65"/>
      <c r="M144" s="66"/>
      <c r="N144" s="66"/>
      <c r="O144" s="66"/>
      <c r="P144" s="66">
        <v>150</v>
      </c>
      <c r="Q144" s="66"/>
      <c r="R144" s="27"/>
      <c r="S144" s="27">
        <f t="shared" si="89"/>
        <v>150</v>
      </c>
      <c r="T144" s="66"/>
      <c r="U144" s="28">
        <f t="shared" si="90"/>
        <v>150</v>
      </c>
      <c r="V144" s="64"/>
      <c r="W144" s="65"/>
      <c r="X144" s="66"/>
      <c r="Y144" s="66"/>
      <c r="Z144" s="66"/>
      <c r="AA144" s="66"/>
      <c r="AB144" s="66"/>
      <c r="AC144" s="27">
        <f t="shared" si="91"/>
        <v>0</v>
      </c>
      <c r="AD144" s="66"/>
      <c r="AE144" s="23">
        <f t="shared" si="92"/>
        <v>0</v>
      </c>
      <c r="AF144" s="56"/>
    </row>
    <row r="145" spans="1:32" ht="87" customHeight="1" outlineLevel="2" x14ac:dyDescent="0.4">
      <c r="A145" s="48">
        <v>2</v>
      </c>
      <c r="B145" s="60">
        <v>746</v>
      </c>
      <c r="C145" s="61">
        <v>4059</v>
      </c>
      <c r="D145" s="62" t="s">
        <v>210</v>
      </c>
      <c r="E145" s="22">
        <v>4600</v>
      </c>
      <c r="F145" s="22">
        <v>4600</v>
      </c>
      <c r="G145" s="22">
        <f t="shared" si="93"/>
        <v>7600</v>
      </c>
      <c r="H145" s="63">
        <f t="shared" si="86"/>
        <v>3000</v>
      </c>
      <c r="I145" s="22">
        <f t="shared" si="87"/>
        <v>0</v>
      </c>
      <c r="J145" s="24">
        <f t="shared" si="95"/>
        <v>3000</v>
      </c>
      <c r="K145" s="64"/>
      <c r="L145" s="65"/>
      <c r="M145" s="66"/>
      <c r="N145" s="66"/>
      <c r="O145" s="66"/>
      <c r="P145" s="66">
        <v>3000</v>
      </c>
      <c r="Q145" s="66"/>
      <c r="R145" s="27"/>
      <c r="S145" s="27">
        <f t="shared" si="89"/>
        <v>3000</v>
      </c>
      <c r="T145" s="66"/>
      <c r="U145" s="28">
        <f t="shared" si="90"/>
        <v>3000</v>
      </c>
      <c r="V145" s="64"/>
      <c r="W145" s="65"/>
      <c r="X145" s="66"/>
      <c r="Y145" s="66"/>
      <c r="Z145" s="66"/>
      <c r="AA145" s="66"/>
      <c r="AB145" s="66"/>
      <c r="AC145" s="27">
        <f t="shared" si="91"/>
        <v>0</v>
      </c>
      <c r="AD145" s="66"/>
      <c r="AE145" s="23">
        <f t="shared" si="92"/>
        <v>0</v>
      </c>
      <c r="AF145" s="56"/>
    </row>
    <row r="146" spans="1:32" ht="87" customHeight="1" outlineLevel="2" x14ac:dyDescent="0.4">
      <c r="A146" s="48"/>
      <c r="B146" s="60">
        <v>746</v>
      </c>
      <c r="C146" s="61">
        <v>3891</v>
      </c>
      <c r="D146" s="62" t="s">
        <v>211</v>
      </c>
      <c r="E146" s="22">
        <v>288</v>
      </c>
      <c r="F146" s="22">
        <v>288</v>
      </c>
      <c r="G146" s="22">
        <f t="shared" si="93"/>
        <v>438</v>
      </c>
      <c r="H146" s="63">
        <f t="shared" si="86"/>
        <v>150</v>
      </c>
      <c r="I146" s="22">
        <f t="shared" si="87"/>
        <v>0</v>
      </c>
      <c r="J146" s="24">
        <f t="shared" si="95"/>
        <v>150</v>
      </c>
      <c r="K146" s="64"/>
      <c r="L146" s="65"/>
      <c r="M146" s="66"/>
      <c r="N146" s="66"/>
      <c r="O146" s="66"/>
      <c r="P146" s="66">
        <v>150</v>
      </c>
      <c r="Q146" s="66"/>
      <c r="R146" s="27"/>
      <c r="S146" s="27">
        <f t="shared" si="89"/>
        <v>150</v>
      </c>
      <c r="T146" s="66"/>
      <c r="U146" s="28">
        <f t="shared" si="90"/>
        <v>150</v>
      </c>
      <c r="V146" s="64"/>
      <c r="W146" s="65"/>
      <c r="X146" s="66"/>
      <c r="Y146" s="66"/>
      <c r="Z146" s="66"/>
      <c r="AA146" s="66"/>
      <c r="AB146" s="66"/>
      <c r="AC146" s="27">
        <f t="shared" si="91"/>
        <v>0</v>
      </c>
      <c r="AD146" s="66"/>
      <c r="AE146" s="23">
        <f t="shared" si="92"/>
        <v>0</v>
      </c>
      <c r="AF146" s="56"/>
    </row>
    <row r="147" spans="1:32" ht="87" customHeight="1" outlineLevel="2" x14ac:dyDescent="0.4">
      <c r="A147" s="48">
        <v>28</v>
      </c>
      <c r="B147" s="60">
        <v>746</v>
      </c>
      <c r="C147" s="61">
        <v>3631</v>
      </c>
      <c r="D147" s="62" t="s">
        <v>212</v>
      </c>
      <c r="E147" s="22">
        <v>154</v>
      </c>
      <c r="F147" s="22">
        <v>154</v>
      </c>
      <c r="G147" s="22">
        <f t="shared" si="93"/>
        <v>365.22800000000001</v>
      </c>
      <c r="H147" s="63">
        <f t="shared" si="86"/>
        <v>211.22800000000001</v>
      </c>
      <c r="I147" s="22">
        <f t="shared" si="87"/>
        <v>0</v>
      </c>
      <c r="J147" s="24">
        <f t="shared" si="95"/>
        <v>211.22800000000001</v>
      </c>
      <c r="K147" s="64"/>
      <c r="L147" s="65"/>
      <c r="M147" s="66"/>
      <c r="N147" s="66"/>
      <c r="O147" s="66"/>
      <c r="P147" s="66"/>
      <c r="Q147" s="66"/>
      <c r="R147" s="27"/>
      <c r="S147" s="27">
        <f t="shared" si="89"/>
        <v>0</v>
      </c>
      <c r="T147" s="66">
        <v>211.22800000000001</v>
      </c>
      <c r="U147" s="28">
        <f t="shared" si="90"/>
        <v>211.22800000000001</v>
      </c>
      <c r="V147" s="64"/>
      <c r="W147" s="65"/>
      <c r="X147" s="66"/>
      <c r="Y147" s="66"/>
      <c r="Z147" s="66"/>
      <c r="AA147" s="66"/>
      <c r="AB147" s="66"/>
      <c r="AC147" s="27">
        <f t="shared" si="91"/>
        <v>0</v>
      </c>
      <c r="AD147" s="66"/>
      <c r="AE147" s="23">
        <f t="shared" si="92"/>
        <v>0</v>
      </c>
      <c r="AF147" s="56" t="s">
        <v>213</v>
      </c>
    </row>
    <row r="148" spans="1:32" ht="87" customHeight="1" outlineLevel="2" x14ac:dyDescent="0.4">
      <c r="A148" s="48">
        <v>2</v>
      </c>
      <c r="B148" s="60">
        <v>746</v>
      </c>
      <c r="C148" s="61">
        <v>3980</v>
      </c>
      <c r="D148" s="62" t="s">
        <v>214</v>
      </c>
      <c r="E148" s="22">
        <v>2900</v>
      </c>
      <c r="F148" s="22">
        <v>1500</v>
      </c>
      <c r="G148" s="22">
        <f t="shared" si="93"/>
        <v>100</v>
      </c>
      <c r="H148" s="63">
        <f t="shared" si="86"/>
        <v>-1400</v>
      </c>
      <c r="I148" s="22">
        <f t="shared" si="87"/>
        <v>0</v>
      </c>
      <c r="J148" s="24">
        <f t="shared" si="95"/>
        <v>-1400</v>
      </c>
      <c r="K148" s="64"/>
      <c r="L148" s="65"/>
      <c r="M148" s="66"/>
      <c r="N148" s="66">
        <v>-1000</v>
      </c>
      <c r="O148" s="66"/>
      <c r="P148" s="66"/>
      <c r="Q148" s="66"/>
      <c r="R148" s="27"/>
      <c r="S148" s="27">
        <f t="shared" si="89"/>
        <v>-1000</v>
      </c>
      <c r="T148" s="66">
        <v>-400</v>
      </c>
      <c r="U148" s="28">
        <f t="shared" si="90"/>
        <v>-1400</v>
      </c>
      <c r="V148" s="64"/>
      <c r="W148" s="65"/>
      <c r="X148" s="66"/>
      <c r="Y148" s="66"/>
      <c r="Z148" s="66"/>
      <c r="AA148" s="66"/>
      <c r="AB148" s="66"/>
      <c r="AC148" s="27">
        <f t="shared" si="91"/>
        <v>0</v>
      </c>
      <c r="AD148" s="66"/>
      <c r="AE148" s="23">
        <f t="shared" si="92"/>
        <v>0</v>
      </c>
      <c r="AF148" s="56" t="s">
        <v>215</v>
      </c>
    </row>
    <row r="149" spans="1:32" ht="87" customHeight="1" outlineLevel="2" x14ac:dyDescent="0.4">
      <c r="A149" s="48">
        <v>2</v>
      </c>
      <c r="B149" s="60">
        <v>746</v>
      </c>
      <c r="C149" s="68">
        <v>4201</v>
      </c>
      <c r="D149" s="62" t="s">
        <v>216</v>
      </c>
      <c r="E149" s="22"/>
      <c r="F149" s="22"/>
      <c r="G149" s="22">
        <f t="shared" si="93"/>
        <v>500</v>
      </c>
      <c r="H149" s="63">
        <f t="shared" si="86"/>
        <v>500</v>
      </c>
      <c r="I149" s="22">
        <f t="shared" si="87"/>
        <v>0</v>
      </c>
      <c r="J149" s="24">
        <f t="shared" si="95"/>
        <v>500</v>
      </c>
      <c r="K149" s="64"/>
      <c r="L149" s="65"/>
      <c r="M149" s="66"/>
      <c r="N149" s="66">
        <v>50</v>
      </c>
      <c r="O149" s="66"/>
      <c r="P149" s="66"/>
      <c r="Q149" s="66"/>
      <c r="R149" s="27"/>
      <c r="S149" s="27">
        <f t="shared" si="89"/>
        <v>50</v>
      </c>
      <c r="T149" s="66">
        <v>450</v>
      </c>
      <c r="U149" s="28">
        <f t="shared" si="90"/>
        <v>500</v>
      </c>
      <c r="V149" s="64"/>
      <c r="W149" s="65"/>
      <c r="X149" s="66"/>
      <c r="Y149" s="66"/>
      <c r="Z149" s="66"/>
      <c r="AA149" s="66"/>
      <c r="AB149" s="66"/>
      <c r="AC149" s="27">
        <f t="shared" si="91"/>
        <v>0</v>
      </c>
      <c r="AD149" s="66"/>
      <c r="AE149" s="23">
        <f t="shared" si="92"/>
        <v>0</v>
      </c>
      <c r="AF149" s="56" t="s">
        <v>217</v>
      </c>
    </row>
    <row r="150" spans="1:32" ht="87" customHeight="1" outlineLevel="2" x14ac:dyDescent="0.4">
      <c r="A150" s="48">
        <v>2</v>
      </c>
      <c r="B150" s="60">
        <v>746</v>
      </c>
      <c r="C150" s="68">
        <v>4202</v>
      </c>
      <c r="D150" s="62" t="s">
        <v>218</v>
      </c>
      <c r="E150" s="22"/>
      <c r="F150" s="22"/>
      <c r="G150" s="22">
        <f t="shared" si="93"/>
        <v>850</v>
      </c>
      <c r="H150" s="63">
        <f t="shared" si="86"/>
        <v>850</v>
      </c>
      <c r="I150" s="22">
        <f t="shared" si="87"/>
        <v>0</v>
      </c>
      <c r="J150" s="24">
        <f t="shared" si="95"/>
        <v>850</v>
      </c>
      <c r="K150" s="64"/>
      <c r="L150" s="65"/>
      <c r="M150" s="66"/>
      <c r="N150" s="66">
        <v>250</v>
      </c>
      <c r="O150" s="66"/>
      <c r="P150" s="66"/>
      <c r="Q150" s="66"/>
      <c r="R150" s="27"/>
      <c r="S150" s="27">
        <f t="shared" si="89"/>
        <v>250</v>
      </c>
      <c r="T150" s="66">
        <v>600</v>
      </c>
      <c r="U150" s="28">
        <f t="shared" si="90"/>
        <v>850</v>
      </c>
      <c r="V150" s="64"/>
      <c r="W150" s="65"/>
      <c r="X150" s="66"/>
      <c r="Y150" s="66"/>
      <c r="Z150" s="66"/>
      <c r="AA150" s="66"/>
      <c r="AB150" s="66"/>
      <c r="AC150" s="27">
        <f t="shared" si="91"/>
        <v>0</v>
      </c>
      <c r="AD150" s="66"/>
      <c r="AE150" s="23">
        <f t="shared" si="92"/>
        <v>0</v>
      </c>
      <c r="AF150" s="56" t="s">
        <v>217</v>
      </c>
    </row>
    <row r="151" spans="1:32" s="53" customFormat="1" ht="87" customHeight="1" outlineLevel="2" x14ac:dyDescent="0.4">
      <c r="A151" s="48">
        <v>2</v>
      </c>
      <c r="B151" s="60">
        <v>746</v>
      </c>
      <c r="C151" s="68">
        <v>4203</v>
      </c>
      <c r="D151" s="62" t="s">
        <v>219</v>
      </c>
      <c r="E151" s="22"/>
      <c r="F151" s="22"/>
      <c r="G151" s="22">
        <f t="shared" si="93"/>
        <v>1050</v>
      </c>
      <c r="H151" s="63">
        <f t="shared" si="86"/>
        <v>1050</v>
      </c>
      <c r="I151" s="22">
        <f t="shared" si="87"/>
        <v>0</v>
      </c>
      <c r="J151" s="24">
        <f t="shared" si="95"/>
        <v>1050</v>
      </c>
      <c r="K151" s="64"/>
      <c r="L151" s="65"/>
      <c r="M151" s="66"/>
      <c r="N151" s="66">
        <v>600</v>
      </c>
      <c r="O151" s="66"/>
      <c r="P151" s="66"/>
      <c r="Q151" s="66"/>
      <c r="R151" s="27"/>
      <c r="S151" s="27">
        <f t="shared" si="89"/>
        <v>600</v>
      </c>
      <c r="T151" s="66">
        <v>450</v>
      </c>
      <c r="U151" s="28">
        <f t="shared" si="90"/>
        <v>1050</v>
      </c>
      <c r="V151" s="64"/>
      <c r="W151" s="65"/>
      <c r="X151" s="66"/>
      <c r="Y151" s="66"/>
      <c r="Z151" s="66"/>
      <c r="AA151" s="66"/>
      <c r="AB151" s="66"/>
      <c r="AC151" s="27">
        <f t="shared" si="91"/>
        <v>0</v>
      </c>
      <c r="AD151" s="66"/>
      <c r="AE151" s="23">
        <f t="shared" si="92"/>
        <v>0</v>
      </c>
      <c r="AF151" s="56" t="s">
        <v>217</v>
      </c>
    </row>
    <row r="152" spans="1:32" ht="87" customHeight="1" outlineLevel="2" x14ac:dyDescent="0.4">
      <c r="A152" s="48">
        <v>2</v>
      </c>
      <c r="B152" s="60">
        <v>746</v>
      </c>
      <c r="C152" s="61">
        <v>3981</v>
      </c>
      <c r="D152" s="62" t="s">
        <v>220</v>
      </c>
      <c r="E152" s="22">
        <v>2520</v>
      </c>
      <c r="F152" s="22">
        <v>100</v>
      </c>
      <c r="G152" s="22">
        <f>J152+F152+1620</f>
        <v>0</v>
      </c>
      <c r="H152" s="63">
        <f t="shared" si="86"/>
        <v>-1720</v>
      </c>
      <c r="I152" s="22">
        <f t="shared" si="87"/>
        <v>0</v>
      </c>
      <c r="J152" s="24">
        <f t="shared" si="95"/>
        <v>-1720</v>
      </c>
      <c r="K152" s="64"/>
      <c r="L152" s="65"/>
      <c r="M152" s="66"/>
      <c r="N152" s="66">
        <v>-100</v>
      </c>
      <c r="O152" s="66"/>
      <c r="P152" s="66"/>
      <c r="Q152" s="66"/>
      <c r="R152" s="27"/>
      <c r="S152" s="27">
        <f t="shared" si="89"/>
        <v>-100</v>
      </c>
      <c r="T152" s="66">
        <v>-1620</v>
      </c>
      <c r="U152" s="28">
        <f t="shared" si="90"/>
        <v>-1720</v>
      </c>
      <c r="V152" s="64"/>
      <c r="W152" s="65"/>
      <c r="X152" s="66"/>
      <c r="Y152" s="66"/>
      <c r="Z152" s="66"/>
      <c r="AA152" s="66"/>
      <c r="AB152" s="66"/>
      <c r="AC152" s="27">
        <f t="shared" si="91"/>
        <v>0</v>
      </c>
      <c r="AD152" s="66"/>
      <c r="AE152" s="23">
        <f t="shared" si="92"/>
        <v>0</v>
      </c>
      <c r="AF152" s="56" t="s">
        <v>215</v>
      </c>
    </row>
    <row r="153" spans="1:32" ht="67.5" customHeight="1" outlineLevel="2" x14ac:dyDescent="0.4">
      <c r="A153" s="48">
        <v>2</v>
      </c>
      <c r="B153" s="60">
        <v>746</v>
      </c>
      <c r="C153" s="61">
        <v>4058</v>
      </c>
      <c r="D153" s="62" t="s">
        <v>221</v>
      </c>
      <c r="E153" s="22">
        <v>3200</v>
      </c>
      <c r="F153" s="22">
        <v>0</v>
      </c>
      <c r="G153" s="22">
        <f>J153+F153+3200</f>
        <v>0</v>
      </c>
      <c r="H153" s="63">
        <f t="shared" si="86"/>
        <v>-3200</v>
      </c>
      <c r="I153" s="22">
        <f t="shared" si="87"/>
        <v>0</v>
      </c>
      <c r="J153" s="24">
        <f t="shared" ref="J153" si="96">SUM(H153:I153)</f>
        <v>-3200</v>
      </c>
      <c r="K153" s="64"/>
      <c r="L153" s="65"/>
      <c r="M153" s="66"/>
      <c r="N153" s="66"/>
      <c r="O153" s="66"/>
      <c r="P153" s="66"/>
      <c r="Q153" s="66"/>
      <c r="R153" s="27"/>
      <c r="S153" s="27">
        <f t="shared" ref="S153" si="97">SUM(K153:Q153)</f>
        <v>0</v>
      </c>
      <c r="T153" s="66">
        <v>-3200</v>
      </c>
      <c r="U153" s="28">
        <f t="shared" ref="U153" si="98">SUM(S153:T153)</f>
        <v>-3200</v>
      </c>
      <c r="V153" s="64"/>
      <c r="W153" s="65"/>
      <c r="X153" s="66"/>
      <c r="Y153" s="66"/>
      <c r="Z153" s="66"/>
      <c r="AA153" s="66"/>
      <c r="AB153" s="66"/>
      <c r="AC153" s="27">
        <f t="shared" ref="AC153" si="99">SUM(V153:AB153)</f>
        <v>0</v>
      </c>
      <c r="AD153" s="66"/>
      <c r="AE153" s="23">
        <f t="shared" ref="AE153" si="100">SUM(AC153:AD153)</f>
        <v>0</v>
      </c>
      <c r="AF153" s="56" t="s">
        <v>215</v>
      </c>
    </row>
    <row r="154" spans="1:32" ht="67.5" customHeight="1" outlineLevel="2" thickBot="1" x14ac:dyDescent="0.45">
      <c r="A154" s="48">
        <v>2</v>
      </c>
      <c r="B154" s="60">
        <v>746</v>
      </c>
      <c r="C154" s="68">
        <v>4204</v>
      </c>
      <c r="D154" s="62" t="s">
        <v>222</v>
      </c>
      <c r="E154" s="22"/>
      <c r="F154" s="22"/>
      <c r="G154" s="22">
        <f>J154+F154</f>
        <v>100</v>
      </c>
      <c r="H154" s="63">
        <f t="shared" si="86"/>
        <v>100</v>
      </c>
      <c r="I154" s="22">
        <f t="shared" si="87"/>
        <v>0</v>
      </c>
      <c r="J154" s="24">
        <f t="shared" si="95"/>
        <v>100</v>
      </c>
      <c r="K154" s="64">
        <v>100</v>
      </c>
      <c r="L154" s="65"/>
      <c r="M154" s="66"/>
      <c r="N154" s="66"/>
      <c r="O154" s="66"/>
      <c r="P154" s="66"/>
      <c r="Q154" s="66"/>
      <c r="R154" s="27"/>
      <c r="S154" s="27">
        <f t="shared" si="89"/>
        <v>100</v>
      </c>
      <c r="T154" s="66"/>
      <c r="U154" s="28">
        <f t="shared" si="90"/>
        <v>100</v>
      </c>
      <c r="V154" s="64"/>
      <c r="W154" s="65"/>
      <c r="X154" s="66"/>
      <c r="Y154" s="66"/>
      <c r="Z154" s="66"/>
      <c r="AA154" s="66"/>
      <c r="AB154" s="66"/>
      <c r="AC154" s="27">
        <f t="shared" si="91"/>
        <v>0</v>
      </c>
      <c r="AD154" s="66"/>
      <c r="AE154" s="23">
        <f t="shared" si="92"/>
        <v>0</v>
      </c>
      <c r="AF154" s="56" t="s">
        <v>223</v>
      </c>
    </row>
    <row r="155" spans="1:32" ht="50.1" customHeight="1" outlineLevel="1" thickBot="1" x14ac:dyDescent="0.45">
      <c r="A155" s="48"/>
      <c r="B155" s="294" t="s">
        <v>224</v>
      </c>
      <c r="C155" s="295"/>
      <c r="D155" s="296"/>
      <c r="E155" s="45">
        <f t="shared" ref="E155:AE155" si="101">SUBTOTAL(9,E132:E154)</f>
        <v>61795</v>
      </c>
      <c r="F155" s="45">
        <f t="shared" si="101"/>
        <v>46955.396000000001</v>
      </c>
      <c r="G155" s="45">
        <f t="shared" si="101"/>
        <v>59416.624000000003</v>
      </c>
      <c r="H155" s="47">
        <f t="shared" si="101"/>
        <v>7641.2279999999992</v>
      </c>
      <c r="I155" s="45">
        <f t="shared" si="101"/>
        <v>0</v>
      </c>
      <c r="J155" s="46">
        <f t="shared" si="101"/>
        <v>7641.2279999999992</v>
      </c>
      <c r="K155" s="45">
        <f t="shared" si="101"/>
        <v>100</v>
      </c>
      <c r="L155" s="45">
        <f t="shared" si="101"/>
        <v>0</v>
      </c>
      <c r="M155" s="45">
        <f t="shared" si="101"/>
        <v>0</v>
      </c>
      <c r="N155" s="45">
        <f t="shared" si="101"/>
        <v>-200</v>
      </c>
      <c r="O155" s="45">
        <f t="shared" si="101"/>
        <v>0</v>
      </c>
      <c r="P155" s="45">
        <f t="shared" si="101"/>
        <v>11250</v>
      </c>
      <c r="Q155" s="45">
        <f t="shared" si="101"/>
        <v>0</v>
      </c>
      <c r="R155" s="45">
        <f t="shared" si="101"/>
        <v>0</v>
      </c>
      <c r="S155" s="45">
        <f t="shared" si="101"/>
        <v>11150</v>
      </c>
      <c r="T155" s="45">
        <f t="shared" si="101"/>
        <v>-3508.7719999999999</v>
      </c>
      <c r="U155" s="45">
        <f t="shared" si="101"/>
        <v>7641.2279999999992</v>
      </c>
      <c r="V155" s="45">
        <f t="shared" si="101"/>
        <v>0</v>
      </c>
      <c r="W155" s="45">
        <f t="shared" si="101"/>
        <v>0</v>
      </c>
      <c r="X155" s="45">
        <f t="shared" si="101"/>
        <v>0</v>
      </c>
      <c r="Y155" s="45">
        <f t="shared" si="101"/>
        <v>0</v>
      </c>
      <c r="Z155" s="45">
        <f t="shared" si="101"/>
        <v>0</v>
      </c>
      <c r="AA155" s="45">
        <f t="shared" si="101"/>
        <v>0</v>
      </c>
      <c r="AB155" s="45">
        <f t="shared" si="101"/>
        <v>0</v>
      </c>
      <c r="AC155" s="45">
        <f t="shared" si="101"/>
        <v>0</v>
      </c>
      <c r="AD155" s="45">
        <f t="shared" si="101"/>
        <v>0</v>
      </c>
      <c r="AE155" s="47">
        <f t="shared" si="101"/>
        <v>0</v>
      </c>
      <c r="AF155" s="43"/>
    </row>
    <row r="156" spans="1:32" ht="67.5" customHeight="1" outlineLevel="1" thickBot="1" x14ac:dyDescent="0.45">
      <c r="A156" s="48">
        <v>34</v>
      </c>
      <c r="B156" s="60">
        <v>769</v>
      </c>
      <c r="C156" s="68">
        <v>4205</v>
      </c>
      <c r="D156" s="62" t="s">
        <v>225</v>
      </c>
      <c r="E156" s="22"/>
      <c r="F156" s="22"/>
      <c r="G156" s="22">
        <f>J156+F156</f>
        <v>100</v>
      </c>
      <c r="H156" s="63">
        <f>U156</f>
        <v>100</v>
      </c>
      <c r="I156" s="22">
        <f>AE156</f>
        <v>0</v>
      </c>
      <c r="J156" s="24">
        <f>SUM(H156:I156)</f>
        <v>100</v>
      </c>
      <c r="K156" s="64">
        <v>100</v>
      </c>
      <c r="L156" s="65"/>
      <c r="M156" s="66"/>
      <c r="N156" s="66"/>
      <c r="O156" s="66"/>
      <c r="P156" s="66"/>
      <c r="Q156" s="66"/>
      <c r="R156" s="27"/>
      <c r="S156" s="27">
        <f>SUM(K156:Q156)</f>
        <v>100</v>
      </c>
      <c r="T156" s="66"/>
      <c r="U156" s="28">
        <f>SUM(S156:T156)</f>
        <v>100</v>
      </c>
      <c r="V156" s="64"/>
      <c r="W156" s="65"/>
      <c r="X156" s="66"/>
      <c r="Y156" s="66"/>
      <c r="Z156" s="66"/>
      <c r="AA156" s="66"/>
      <c r="AB156" s="66"/>
      <c r="AC156" s="27">
        <f>SUM(V156:AB156)</f>
        <v>0</v>
      </c>
      <c r="AD156" s="66"/>
      <c r="AE156" s="23">
        <f>SUM(AC156:AD156)</f>
        <v>0</v>
      </c>
      <c r="AF156" s="56"/>
    </row>
    <row r="157" spans="1:32" ht="50.1" customHeight="1" outlineLevel="1" thickBot="1" x14ac:dyDescent="0.45">
      <c r="A157" s="48"/>
      <c r="B157" s="294" t="s">
        <v>226</v>
      </c>
      <c r="C157" s="295"/>
      <c r="D157" s="296"/>
      <c r="E157" s="45">
        <f t="shared" ref="E157:AE157" si="102">SUBTOTAL(9,E156:E156)</f>
        <v>0</v>
      </c>
      <c r="F157" s="45">
        <f t="shared" si="102"/>
        <v>0</v>
      </c>
      <c r="G157" s="45">
        <f t="shared" si="102"/>
        <v>100</v>
      </c>
      <c r="H157" s="45">
        <f t="shared" si="102"/>
        <v>100</v>
      </c>
      <c r="I157" s="45">
        <f t="shared" si="102"/>
        <v>0</v>
      </c>
      <c r="J157" s="45">
        <f t="shared" si="102"/>
        <v>100</v>
      </c>
      <c r="K157" s="45">
        <f t="shared" si="102"/>
        <v>100</v>
      </c>
      <c r="L157" s="45">
        <f t="shared" si="102"/>
        <v>0</v>
      </c>
      <c r="M157" s="45">
        <f t="shared" si="102"/>
        <v>0</v>
      </c>
      <c r="N157" s="45">
        <f t="shared" si="102"/>
        <v>0</v>
      </c>
      <c r="O157" s="45">
        <f t="shared" si="102"/>
        <v>0</v>
      </c>
      <c r="P157" s="45">
        <f t="shared" si="102"/>
        <v>0</v>
      </c>
      <c r="Q157" s="45">
        <f t="shared" si="102"/>
        <v>0</v>
      </c>
      <c r="R157" s="45">
        <f t="shared" si="102"/>
        <v>0</v>
      </c>
      <c r="S157" s="45">
        <f t="shared" si="102"/>
        <v>100</v>
      </c>
      <c r="T157" s="45">
        <f t="shared" si="102"/>
        <v>0</v>
      </c>
      <c r="U157" s="45">
        <f t="shared" si="102"/>
        <v>100</v>
      </c>
      <c r="V157" s="45">
        <f t="shared" si="102"/>
        <v>0</v>
      </c>
      <c r="W157" s="45">
        <f t="shared" si="102"/>
        <v>0</v>
      </c>
      <c r="X157" s="45">
        <f t="shared" si="102"/>
        <v>0</v>
      </c>
      <c r="Y157" s="45">
        <f t="shared" si="102"/>
        <v>0</v>
      </c>
      <c r="Z157" s="45">
        <f t="shared" si="102"/>
        <v>0</v>
      </c>
      <c r="AA157" s="45">
        <f t="shared" si="102"/>
        <v>0</v>
      </c>
      <c r="AB157" s="45">
        <f t="shared" si="102"/>
        <v>0</v>
      </c>
      <c r="AC157" s="45">
        <f t="shared" si="102"/>
        <v>0</v>
      </c>
      <c r="AD157" s="45">
        <f t="shared" si="102"/>
        <v>0</v>
      </c>
      <c r="AE157" s="45">
        <f t="shared" si="102"/>
        <v>0</v>
      </c>
      <c r="AF157" s="43"/>
    </row>
    <row r="158" spans="1:32" ht="69" customHeight="1" outlineLevel="1" x14ac:dyDescent="0.4">
      <c r="A158" s="48">
        <v>14</v>
      </c>
      <c r="B158" s="60">
        <v>812</v>
      </c>
      <c r="C158" s="61">
        <v>3896</v>
      </c>
      <c r="D158" s="62" t="s">
        <v>227</v>
      </c>
      <c r="E158" s="22">
        <v>3400</v>
      </c>
      <c r="F158" s="22">
        <v>3400</v>
      </c>
      <c r="G158" s="22">
        <f t="shared" ref="G158:G162" si="103">J158+F158</f>
        <v>3050</v>
      </c>
      <c r="H158" s="63">
        <f t="shared" ref="H158:H162" si="104">U158</f>
        <v>-350</v>
      </c>
      <c r="I158" s="22">
        <f t="shared" ref="I158:I162" si="105">AE158</f>
        <v>0</v>
      </c>
      <c r="J158" s="127">
        <f t="shared" ref="J158:J160" si="106">SUM(H158:I158)</f>
        <v>-350</v>
      </c>
      <c r="K158" s="64"/>
      <c r="L158" s="65"/>
      <c r="M158" s="66"/>
      <c r="N158" s="66"/>
      <c r="O158" s="66"/>
      <c r="P158" s="66"/>
      <c r="Q158" s="66"/>
      <c r="R158" s="27">
        <v>-2005.867</v>
      </c>
      <c r="S158" s="27">
        <f t="shared" ref="S158:S162" si="107">SUM(K158:Q158)</f>
        <v>0</v>
      </c>
      <c r="T158" s="66">
        <v>1655.867</v>
      </c>
      <c r="U158" s="28">
        <f>SUM(R158:T158)</f>
        <v>-350</v>
      </c>
      <c r="V158" s="64"/>
      <c r="W158" s="65"/>
      <c r="X158" s="66"/>
      <c r="Y158" s="66"/>
      <c r="Z158" s="66"/>
      <c r="AA158" s="66"/>
      <c r="AB158" s="66"/>
      <c r="AC158" s="27">
        <f t="shared" ref="AC158:AC162" si="108">SUM(V158:AB158)</f>
        <v>0</v>
      </c>
      <c r="AD158" s="66"/>
      <c r="AE158" s="23">
        <f t="shared" ref="AE158:AE162" si="109">SUM(AC158:AD158)</f>
        <v>0</v>
      </c>
      <c r="AF158" s="56" t="s">
        <v>68</v>
      </c>
    </row>
    <row r="159" spans="1:32" ht="69" customHeight="1" outlineLevel="1" x14ac:dyDescent="0.4">
      <c r="A159" s="48">
        <v>15</v>
      </c>
      <c r="B159" s="60">
        <v>812</v>
      </c>
      <c r="C159" s="61">
        <v>3684</v>
      </c>
      <c r="D159" s="62" t="s">
        <v>228</v>
      </c>
      <c r="E159" s="22">
        <v>700</v>
      </c>
      <c r="F159" s="22">
        <v>700</v>
      </c>
      <c r="G159" s="22">
        <f t="shared" si="103"/>
        <v>900</v>
      </c>
      <c r="H159" s="63">
        <f t="shared" si="104"/>
        <v>200</v>
      </c>
      <c r="I159" s="22">
        <f t="shared" si="105"/>
        <v>0</v>
      </c>
      <c r="J159" s="127">
        <f t="shared" ref="J159" si="110">SUM(H159:I159)</f>
        <v>200</v>
      </c>
      <c r="K159" s="64"/>
      <c r="L159" s="65"/>
      <c r="M159" s="66"/>
      <c r="N159" s="66">
        <v>200</v>
      </c>
      <c r="O159" s="66"/>
      <c r="P159" s="66"/>
      <c r="Q159" s="66"/>
      <c r="R159" s="27"/>
      <c r="S159" s="27">
        <f t="shared" si="107"/>
        <v>200</v>
      </c>
      <c r="T159" s="66"/>
      <c r="U159" s="28">
        <f t="shared" ref="U159:U160" si="111">SUM(S159:T159)</f>
        <v>200</v>
      </c>
      <c r="V159" s="64"/>
      <c r="W159" s="65"/>
      <c r="X159" s="66"/>
      <c r="Y159" s="66"/>
      <c r="Z159" s="66"/>
      <c r="AA159" s="66"/>
      <c r="AB159" s="66"/>
      <c r="AC159" s="27">
        <f t="shared" si="108"/>
        <v>0</v>
      </c>
      <c r="AD159" s="66"/>
      <c r="AE159" s="23">
        <f t="shared" si="109"/>
        <v>0</v>
      </c>
      <c r="AF159" s="56"/>
    </row>
    <row r="160" spans="1:32" ht="69" customHeight="1" outlineLevel="1" x14ac:dyDescent="0.4">
      <c r="A160" s="48">
        <v>29</v>
      </c>
      <c r="B160" s="60">
        <v>812</v>
      </c>
      <c r="C160" s="61">
        <v>3415</v>
      </c>
      <c r="D160" s="62" t="s">
        <v>229</v>
      </c>
      <c r="E160" s="22">
        <v>3972</v>
      </c>
      <c r="F160" s="115">
        <v>3972</v>
      </c>
      <c r="G160" s="22">
        <f t="shared" si="103"/>
        <v>4123</v>
      </c>
      <c r="H160" s="115">
        <f t="shared" si="104"/>
        <v>151</v>
      </c>
      <c r="I160" s="22">
        <f t="shared" si="105"/>
        <v>0</v>
      </c>
      <c r="J160" s="127">
        <f t="shared" si="106"/>
        <v>151</v>
      </c>
      <c r="K160" s="64">
        <v>151</v>
      </c>
      <c r="L160" s="65"/>
      <c r="M160" s="66"/>
      <c r="N160" s="66"/>
      <c r="O160" s="66"/>
      <c r="P160" s="66"/>
      <c r="Q160" s="66"/>
      <c r="R160" s="27"/>
      <c r="S160" s="27">
        <f t="shared" si="107"/>
        <v>151</v>
      </c>
      <c r="T160" s="66"/>
      <c r="U160" s="28">
        <f t="shared" si="111"/>
        <v>151</v>
      </c>
      <c r="V160" s="64"/>
      <c r="W160" s="65"/>
      <c r="X160" s="66"/>
      <c r="Y160" s="66"/>
      <c r="Z160" s="66"/>
      <c r="AA160" s="66"/>
      <c r="AB160" s="66"/>
      <c r="AC160" s="27">
        <f t="shared" si="108"/>
        <v>0</v>
      </c>
      <c r="AD160" s="66"/>
      <c r="AE160" s="23">
        <f t="shared" si="109"/>
        <v>0</v>
      </c>
      <c r="AF160" s="56" t="s">
        <v>230</v>
      </c>
    </row>
    <row r="161" spans="1:32" ht="69" customHeight="1" outlineLevel="1" x14ac:dyDescent="0.4">
      <c r="A161" s="48">
        <v>66</v>
      </c>
      <c r="B161" s="60">
        <v>812</v>
      </c>
      <c r="C161" s="61">
        <v>3411</v>
      </c>
      <c r="D161" s="62" t="s">
        <v>231</v>
      </c>
      <c r="E161" s="22">
        <v>5360</v>
      </c>
      <c r="F161" s="115">
        <v>5360</v>
      </c>
      <c r="G161" s="22">
        <f t="shared" si="103"/>
        <v>5393</v>
      </c>
      <c r="H161" s="115">
        <f t="shared" si="104"/>
        <v>33</v>
      </c>
      <c r="I161" s="22">
        <f t="shared" si="105"/>
        <v>0</v>
      </c>
      <c r="J161" s="127">
        <f t="shared" ref="J161:J162" si="112">SUM(H161:I161)</f>
        <v>33</v>
      </c>
      <c r="K161" s="64">
        <v>33</v>
      </c>
      <c r="L161" s="65"/>
      <c r="M161" s="66"/>
      <c r="N161" s="66"/>
      <c r="O161" s="66"/>
      <c r="P161" s="66"/>
      <c r="Q161" s="66"/>
      <c r="R161" s="27"/>
      <c r="S161" s="27">
        <f t="shared" si="107"/>
        <v>33</v>
      </c>
      <c r="T161" s="66"/>
      <c r="U161" s="28">
        <f>SUM(R161:T161)</f>
        <v>33</v>
      </c>
      <c r="V161" s="64"/>
      <c r="W161" s="65"/>
      <c r="X161" s="66"/>
      <c r="Y161" s="66"/>
      <c r="Z161" s="66"/>
      <c r="AA161" s="66"/>
      <c r="AB161" s="66"/>
      <c r="AC161" s="27">
        <f t="shared" si="108"/>
        <v>0</v>
      </c>
      <c r="AD161" s="66"/>
      <c r="AE161" s="23">
        <f t="shared" si="109"/>
        <v>0</v>
      </c>
      <c r="AF161" s="56" t="s">
        <v>230</v>
      </c>
    </row>
    <row r="162" spans="1:32" ht="69" customHeight="1" outlineLevel="1" thickBot="1" x14ac:dyDescent="0.45">
      <c r="A162" s="48">
        <v>72</v>
      </c>
      <c r="B162" s="60">
        <v>812</v>
      </c>
      <c r="C162" s="68">
        <v>4253</v>
      </c>
      <c r="D162" s="62" t="s">
        <v>232</v>
      </c>
      <c r="E162" s="22"/>
      <c r="F162" s="115"/>
      <c r="G162" s="22">
        <f t="shared" si="103"/>
        <v>150</v>
      </c>
      <c r="H162" s="115">
        <f t="shared" si="104"/>
        <v>150</v>
      </c>
      <c r="I162" s="22">
        <f t="shared" si="105"/>
        <v>0</v>
      </c>
      <c r="J162" s="127">
        <f t="shared" si="112"/>
        <v>150</v>
      </c>
      <c r="K162" s="64"/>
      <c r="L162" s="65"/>
      <c r="M162" s="66"/>
      <c r="N162" s="66"/>
      <c r="O162" s="66"/>
      <c r="P162" s="66"/>
      <c r="Q162" s="66"/>
      <c r="R162" s="27"/>
      <c r="S162" s="27">
        <f t="shared" si="107"/>
        <v>0</v>
      </c>
      <c r="T162" s="66">
        <v>150</v>
      </c>
      <c r="U162" s="28">
        <f>SUM(R162:T162)</f>
        <v>150</v>
      </c>
      <c r="V162" s="64"/>
      <c r="W162" s="65"/>
      <c r="X162" s="66"/>
      <c r="Y162" s="66"/>
      <c r="Z162" s="66"/>
      <c r="AA162" s="66"/>
      <c r="AB162" s="66"/>
      <c r="AC162" s="27">
        <f t="shared" si="108"/>
        <v>0</v>
      </c>
      <c r="AD162" s="66"/>
      <c r="AE162" s="23">
        <f t="shared" si="109"/>
        <v>0</v>
      </c>
      <c r="AF162" s="56" t="s">
        <v>233</v>
      </c>
    </row>
    <row r="163" spans="1:32" ht="50.1" customHeight="1" thickBot="1" x14ac:dyDescent="0.45">
      <c r="A163" s="48"/>
      <c r="B163" s="128"/>
      <c r="C163" s="128"/>
      <c r="D163" s="128" t="s">
        <v>234</v>
      </c>
      <c r="E163" s="45">
        <f>SUBTOTAL(9,E158:E162)</f>
        <v>13432</v>
      </c>
      <c r="F163" s="45">
        <f t="shared" ref="F163:AE163" si="113">SUBTOTAL(9,F158:F162)</f>
        <v>13432</v>
      </c>
      <c r="G163" s="45">
        <f t="shared" si="113"/>
        <v>13616</v>
      </c>
      <c r="H163" s="45">
        <f t="shared" si="113"/>
        <v>184</v>
      </c>
      <c r="I163" s="45">
        <f t="shared" si="113"/>
        <v>0</v>
      </c>
      <c r="J163" s="45">
        <f t="shared" si="113"/>
        <v>184</v>
      </c>
      <c r="K163" s="45">
        <f t="shared" si="113"/>
        <v>184</v>
      </c>
      <c r="L163" s="45">
        <f t="shared" si="113"/>
        <v>0</v>
      </c>
      <c r="M163" s="45">
        <f t="shared" si="113"/>
        <v>0</v>
      </c>
      <c r="N163" s="45">
        <f t="shared" si="113"/>
        <v>200</v>
      </c>
      <c r="O163" s="45">
        <f t="shared" si="113"/>
        <v>0</v>
      </c>
      <c r="P163" s="45">
        <f t="shared" si="113"/>
        <v>0</v>
      </c>
      <c r="Q163" s="45">
        <f t="shared" si="113"/>
        <v>0</v>
      </c>
      <c r="R163" s="45">
        <f t="shared" si="113"/>
        <v>-2005.867</v>
      </c>
      <c r="S163" s="45">
        <f t="shared" si="113"/>
        <v>384</v>
      </c>
      <c r="T163" s="45">
        <f t="shared" si="113"/>
        <v>1805.867</v>
      </c>
      <c r="U163" s="45">
        <f t="shared" si="113"/>
        <v>184</v>
      </c>
      <c r="V163" s="45">
        <f t="shared" si="113"/>
        <v>0</v>
      </c>
      <c r="W163" s="45">
        <f t="shared" si="113"/>
        <v>0</v>
      </c>
      <c r="X163" s="45">
        <f t="shared" si="113"/>
        <v>0</v>
      </c>
      <c r="Y163" s="45">
        <f t="shared" si="113"/>
        <v>0</v>
      </c>
      <c r="Z163" s="45">
        <f t="shared" si="113"/>
        <v>0</v>
      </c>
      <c r="AA163" s="45">
        <f t="shared" si="113"/>
        <v>0</v>
      </c>
      <c r="AB163" s="45">
        <f t="shared" si="113"/>
        <v>0</v>
      </c>
      <c r="AC163" s="45">
        <f t="shared" si="113"/>
        <v>0</v>
      </c>
      <c r="AD163" s="45">
        <f t="shared" si="113"/>
        <v>0</v>
      </c>
      <c r="AE163" s="45">
        <f t="shared" si="113"/>
        <v>0</v>
      </c>
      <c r="AF163" s="129"/>
    </row>
    <row r="164" spans="1:32" ht="82.5" customHeight="1" x14ac:dyDescent="0.4">
      <c r="A164" s="48">
        <v>34</v>
      </c>
      <c r="B164" s="130">
        <v>813</v>
      </c>
      <c r="C164" s="131">
        <v>3984</v>
      </c>
      <c r="D164" s="132" t="s">
        <v>235</v>
      </c>
      <c r="E164" s="37">
        <v>18500</v>
      </c>
      <c r="F164" s="36">
        <v>1000</v>
      </c>
      <c r="G164" s="72">
        <f>F164+J164</f>
        <v>18500.3</v>
      </c>
      <c r="H164" s="41">
        <f>U164</f>
        <v>17500.3</v>
      </c>
      <c r="I164" s="42">
        <f>AE164</f>
        <v>0</v>
      </c>
      <c r="J164" s="133">
        <f>SUM(H164:I164)</f>
        <v>17500.3</v>
      </c>
      <c r="K164" s="72">
        <v>2883</v>
      </c>
      <c r="L164" s="73"/>
      <c r="M164" s="41"/>
      <c r="N164" s="41"/>
      <c r="O164" s="41"/>
      <c r="P164" s="41"/>
      <c r="Q164" s="41">
        <v>9130</v>
      </c>
      <c r="R164" s="66"/>
      <c r="S164" s="66">
        <f>SUM(K164:Q164)</f>
        <v>12013</v>
      </c>
      <c r="T164" s="66">
        <v>5487.3</v>
      </c>
      <c r="U164" s="67">
        <f>SUM(S164:T164)</f>
        <v>17500.3</v>
      </c>
      <c r="V164" s="73"/>
      <c r="W164" s="41"/>
      <c r="X164" s="41"/>
      <c r="Y164" s="41"/>
      <c r="Z164" s="41"/>
      <c r="AA164" s="41"/>
      <c r="AB164" s="41"/>
      <c r="AC164" s="41">
        <f>SUM(V164:AB164)</f>
        <v>0</v>
      </c>
      <c r="AD164" s="41"/>
      <c r="AE164" s="36">
        <f>SUM(AC164:AD164)</f>
        <v>0</v>
      </c>
      <c r="AF164" s="134" t="s">
        <v>236</v>
      </c>
    </row>
    <row r="165" spans="1:32" ht="82.5" customHeight="1" x14ac:dyDescent="0.4">
      <c r="A165" s="48">
        <v>8</v>
      </c>
      <c r="B165" s="135">
        <v>813</v>
      </c>
      <c r="C165" s="136">
        <v>3850</v>
      </c>
      <c r="D165" s="137" t="s">
        <v>237</v>
      </c>
      <c r="E165" s="34">
        <v>500</v>
      </c>
      <c r="F165" s="55">
        <v>500</v>
      </c>
      <c r="G165" s="38">
        <f t="shared" ref="G165:G168" si="114">F165+J165</f>
        <v>25999.62</v>
      </c>
      <c r="H165" s="40">
        <f t="shared" ref="H165:H168" si="115">U165</f>
        <v>10996.619999999999</v>
      </c>
      <c r="I165" s="57">
        <f t="shared" ref="I165:I168" si="116">AE165</f>
        <v>14503</v>
      </c>
      <c r="J165" s="138">
        <f t="shared" ref="J165:J168" si="117">SUM(H165:I165)</f>
        <v>25499.62</v>
      </c>
      <c r="K165" s="38">
        <v>5000</v>
      </c>
      <c r="L165" s="39"/>
      <c r="M165" s="40"/>
      <c r="N165" s="40"/>
      <c r="O165" s="40"/>
      <c r="P165" s="40"/>
      <c r="Q165" s="40"/>
      <c r="R165" s="40"/>
      <c r="S165" s="40">
        <f t="shared" ref="S165:S168" si="118">SUM(K165:Q165)</f>
        <v>5000</v>
      </c>
      <c r="T165" s="40">
        <v>5996.62</v>
      </c>
      <c r="U165" s="57">
        <f>SUM(R165:T165)</f>
        <v>10996.619999999999</v>
      </c>
      <c r="V165" s="39">
        <v>14503</v>
      </c>
      <c r="W165" s="40"/>
      <c r="X165" s="40"/>
      <c r="Y165" s="40"/>
      <c r="Z165" s="40"/>
      <c r="AA165" s="40"/>
      <c r="AB165" s="40"/>
      <c r="AC165" s="40">
        <f t="shared" ref="AC165:AC168" si="119">SUM(V165:AB165)</f>
        <v>14503</v>
      </c>
      <c r="AD165" s="40"/>
      <c r="AE165" s="55">
        <f t="shared" ref="AE165:AE168" si="120">SUM(AC165:AD165)</f>
        <v>14503</v>
      </c>
      <c r="AF165" s="139" t="s">
        <v>238</v>
      </c>
    </row>
    <row r="166" spans="1:32" ht="82.5" customHeight="1" x14ac:dyDescent="0.4">
      <c r="A166" s="48">
        <v>14</v>
      </c>
      <c r="B166" s="135">
        <v>813</v>
      </c>
      <c r="C166" s="136">
        <v>4061</v>
      </c>
      <c r="D166" s="137" t="s">
        <v>239</v>
      </c>
      <c r="E166" s="34">
        <v>1100</v>
      </c>
      <c r="F166" s="34">
        <v>500</v>
      </c>
      <c r="G166" s="38">
        <f t="shared" si="114"/>
        <v>47420</v>
      </c>
      <c r="H166" s="40">
        <f t="shared" si="115"/>
        <v>1000</v>
      </c>
      <c r="I166" s="57">
        <f t="shared" si="116"/>
        <v>45920</v>
      </c>
      <c r="J166" s="138">
        <f t="shared" si="117"/>
        <v>46920</v>
      </c>
      <c r="K166" s="38"/>
      <c r="L166" s="39"/>
      <c r="M166" s="40"/>
      <c r="N166" s="40"/>
      <c r="O166" s="40"/>
      <c r="P166" s="40"/>
      <c r="Q166" s="40">
        <v>1000</v>
      </c>
      <c r="R166" s="40"/>
      <c r="S166" s="40">
        <f t="shared" si="118"/>
        <v>1000</v>
      </c>
      <c r="T166" s="40"/>
      <c r="U166" s="57">
        <f>SUM(R166:T166)</f>
        <v>1000</v>
      </c>
      <c r="V166" s="39">
        <v>45920</v>
      </c>
      <c r="W166" s="40"/>
      <c r="X166" s="40"/>
      <c r="Y166" s="40"/>
      <c r="Z166" s="40"/>
      <c r="AA166" s="40"/>
      <c r="AB166" s="40"/>
      <c r="AC166" s="40">
        <f t="shared" si="119"/>
        <v>45920</v>
      </c>
      <c r="AD166" s="40"/>
      <c r="AE166" s="55">
        <f t="shared" si="120"/>
        <v>45920</v>
      </c>
      <c r="AF166" s="140" t="s">
        <v>240</v>
      </c>
    </row>
    <row r="167" spans="1:32" ht="82.5" customHeight="1" x14ac:dyDescent="0.4">
      <c r="A167" s="48">
        <v>14</v>
      </c>
      <c r="B167" s="135">
        <v>813</v>
      </c>
      <c r="C167" s="136">
        <v>4062</v>
      </c>
      <c r="D167" s="141" t="s">
        <v>241</v>
      </c>
      <c r="E167" s="34">
        <v>300</v>
      </c>
      <c r="F167" s="55">
        <v>300</v>
      </c>
      <c r="G167" s="38">
        <f t="shared" si="114"/>
        <v>3600</v>
      </c>
      <c r="H167" s="40">
        <f t="shared" si="115"/>
        <v>300</v>
      </c>
      <c r="I167" s="57">
        <f t="shared" si="116"/>
        <v>3000</v>
      </c>
      <c r="J167" s="138">
        <f t="shared" si="117"/>
        <v>3300</v>
      </c>
      <c r="K167" s="38">
        <v>300</v>
      </c>
      <c r="L167" s="39"/>
      <c r="M167" s="40"/>
      <c r="N167" s="40"/>
      <c r="O167" s="40"/>
      <c r="P167" s="40"/>
      <c r="Q167" s="40"/>
      <c r="R167" s="40"/>
      <c r="S167" s="40">
        <f t="shared" si="118"/>
        <v>300</v>
      </c>
      <c r="T167" s="40"/>
      <c r="U167" s="57">
        <f t="shared" ref="U167:U168" si="121">SUM(S167:T167)</f>
        <v>300</v>
      </c>
      <c r="V167" s="39">
        <v>3000</v>
      </c>
      <c r="W167" s="40"/>
      <c r="X167" s="40"/>
      <c r="Y167" s="40"/>
      <c r="Z167" s="40"/>
      <c r="AA167" s="40"/>
      <c r="AB167" s="40"/>
      <c r="AC167" s="40">
        <f t="shared" si="119"/>
        <v>3000</v>
      </c>
      <c r="AD167" s="40"/>
      <c r="AE167" s="55">
        <f t="shared" si="120"/>
        <v>3000</v>
      </c>
      <c r="AF167" s="140" t="s">
        <v>240</v>
      </c>
    </row>
    <row r="168" spans="1:32" ht="82.5" customHeight="1" x14ac:dyDescent="0.4">
      <c r="A168" s="48">
        <v>14</v>
      </c>
      <c r="B168" s="135">
        <v>813</v>
      </c>
      <c r="C168" s="136">
        <v>4121</v>
      </c>
      <c r="D168" s="141" t="s">
        <v>242</v>
      </c>
      <c r="E168" s="34">
        <v>300</v>
      </c>
      <c r="F168" s="55">
        <v>300</v>
      </c>
      <c r="G168" s="38">
        <f t="shared" si="114"/>
        <v>3600</v>
      </c>
      <c r="H168" s="40">
        <f t="shared" si="115"/>
        <v>300</v>
      </c>
      <c r="I168" s="57">
        <f t="shared" si="116"/>
        <v>3000</v>
      </c>
      <c r="J168" s="138">
        <f t="shared" si="117"/>
        <v>3300</v>
      </c>
      <c r="K168" s="38">
        <v>300</v>
      </c>
      <c r="L168" s="39"/>
      <c r="M168" s="40"/>
      <c r="N168" s="40"/>
      <c r="O168" s="40"/>
      <c r="P168" s="40"/>
      <c r="Q168" s="40"/>
      <c r="R168" s="40"/>
      <c r="S168" s="40">
        <f t="shared" si="118"/>
        <v>300</v>
      </c>
      <c r="T168" s="40"/>
      <c r="U168" s="57">
        <f t="shared" si="121"/>
        <v>300</v>
      </c>
      <c r="V168" s="39">
        <v>3000</v>
      </c>
      <c r="W168" s="40"/>
      <c r="X168" s="40"/>
      <c r="Y168" s="40"/>
      <c r="Z168" s="40"/>
      <c r="AA168" s="40"/>
      <c r="AB168" s="40"/>
      <c r="AC168" s="40">
        <f t="shared" si="119"/>
        <v>3000</v>
      </c>
      <c r="AD168" s="40"/>
      <c r="AE168" s="55">
        <f t="shared" si="120"/>
        <v>3000</v>
      </c>
      <c r="AF168" s="142" t="s">
        <v>240</v>
      </c>
    </row>
    <row r="169" spans="1:32" ht="82.5" customHeight="1" x14ac:dyDescent="0.4">
      <c r="A169" s="75">
        <v>34</v>
      </c>
      <c r="B169" s="135">
        <v>813</v>
      </c>
      <c r="C169" s="136">
        <v>3546</v>
      </c>
      <c r="D169" s="141" t="s">
        <v>243</v>
      </c>
      <c r="E169" s="34">
        <v>2250</v>
      </c>
      <c r="F169" s="55">
        <v>750</v>
      </c>
      <c r="G169" s="38">
        <f>F169+J169</f>
        <v>950</v>
      </c>
      <c r="H169" s="40">
        <f>U169</f>
        <v>200</v>
      </c>
      <c r="I169" s="57">
        <f>AE169</f>
        <v>0</v>
      </c>
      <c r="J169" s="138">
        <f>SUM(H169:I169)</f>
        <v>200</v>
      </c>
      <c r="K169" s="38">
        <v>200</v>
      </c>
      <c r="L169" s="39"/>
      <c r="M169" s="40"/>
      <c r="N169" s="40"/>
      <c r="O169" s="40"/>
      <c r="P169" s="40"/>
      <c r="Q169" s="40"/>
      <c r="R169" s="40"/>
      <c r="S169" s="40">
        <f>SUM(K169:Q169)</f>
        <v>200</v>
      </c>
      <c r="T169" s="40"/>
      <c r="U169" s="57">
        <f>SUM(R169:T169)</f>
        <v>200</v>
      </c>
      <c r="V169" s="39"/>
      <c r="W169" s="40"/>
      <c r="X169" s="40"/>
      <c r="Y169" s="40"/>
      <c r="Z169" s="40"/>
      <c r="AA169" s="40"/>
      <c r="AB169" s="40"/>
      <c r="AC169" s="40">
        <f>SUM(V169:AB169)</f>
        <v>0</v>
      </c>
      <c r="AD169" s="40"/>
      <c r="AE169" s="55">
        <f>SUM(AC169:AD169)</f>
        <v>0</v>
      </c>
      <c r="AF169" s="142"/>
    </row>
    <row r="170" spans="1:32" ht="82.5" customHeight="1" x14ac:dyDescent="0.4">
      <c r="A170" s="75">
        <v>54</v>
      </c>
      <c r="B170" s="135">
        <v>813</v>
      </c>
      <c r="C170" s="143">
        <v>4207</v>
      </c>
      <c r="D170" s="141" t="s">
        <v>244</v>
      </c>
      <c r="E170" s="34"/>
      <c r="F170" s="55"/>
      <c r="G170" s="38">
        <f>F170+J170</f>
        <v>20000</v>
      </c>
      <c r="H170" s="40">
        <f>U170</f>
        <v>20000</v>
      </c>
      <c r="I170" s="57">
        <f>AE170</f>
        <v>0</v>
      </c>
      <c r="J170" s="138">
        <f>SUM(H170:I170)</f>
        <v>20000</v>
      </c>
      <c r="K170" s="38"/>
      <c r="L170" s="39"/>
      <c r="M170" s="40"/>
      <c r="N170" s="40"/>
      <c r="O170" s="40"/>
      <c r="P170" s="40"/>
      <c r="Q170" s="40">
        <v>5000</v>
      </c>
      <c r="R170" s="40"/>
      <c r="S170" s="40">
        <f>SUM(K170:Q170)</f>
        <v>5000</v>
      </c>
      <c r="T170" s="40">
        <v>15000</v>
      </c>
      <c r="U170" s="57">
        <f>SUM(R170:T170)</f>
        <v>20000</v>
      </c>
      <c r="V170" s="39"/>
      <c r="W170" s="40"/>
      <c r="X170" s="40"/>
      <c r="Y170" s="40"/>
      <c r="Z170" s="40"/>
      <c r="AA170" s="40"/>
      <c r="AB170" s="40"/>
      <c r="AC170" s="40">
        <f>SUM(V170:AB170)</f>
        <v>0</v>
      </c>
      <c r="AD170" s="40"/>
      <c r="AE170" s="55">
        <f>SUM(AC170:AD170)</f>
        <v>0</v>
      </c>
      <c r="AF170" s="142" t="s">
        <v>68</v>
      </c>
    </row>
    <row r="171" spans="1:32" ht="133.5" customHeight="1" x14ac:dyDescent="0.4">
      <c r="A171" s="75">
        <v>54</v>
      </c>
      <c r="B171" s="135">
        <v>813</v>
      </c>
      <c r="C171" s="136">
        <v>3550</v>
      </c>
      <c r="D171" s="141" t="s">
        <v>245</v>
      </c>
      <c r="E171" s="34">
        <v>14140</v>
      </c>
      <c r="F171" s="55">
        <v>11743.127</v>
      </c>
      <c r="G171" s="38">
        <f>F171+J171</f>
        <v>3743.1270000000004</v>
      </c>
      <c r="H171" s="40">
        <f>U171</f>
        <v>-8000</v>
      </c>
      <c r="I171" s="57">
        <f>AE171</f>
        <v>0</v>
      </c>
      <c r="J171" s="138">
        <f>SUM(H171:I171)</f>
        <v>-8000</v>
      </c>
      <c r="K171" s="38"/>
      <c r="L171" s="39"/>
      <c r="M171" s="40"/>
      <c r="N171" s="40"/>
      <c r="O171" s="40"/>
      <c r="P171" s="40"/>
      <c r="Q171" s="40">
        <v>-5000</v>
      </c>
      <c r="R171" s="40">
        <v>-3000</v>
      </c>
      <c r="S171" s="40">
        <f>SUM(K171:Q171)</f>
        <v>-5000</v>
      </c>
      <c r="T171" s="40"/>
      <c r="U171" s="57">
        <f>SUM(R171:T171)</f>
        <v>-8000</v>
      </c>
      <c r="V171" s="39"/>
      <c r="W171" s="40"/>
      <c r="X171" s="40"/>
      <c r="Y171" s="40"/>
      <c r="Z171" s="40"/>
      <c r="AA171" s="40"/>
      <c r="AB171" s="40"/>
      <c r="AC171" s="40">
        <f>SUM(V171:AB171)</f>
        <v>0</v>
      </c>
      <c r="AD171" s="40"/>
      <c r="AE171" s="55">
        <f>SUM(AC171:AD171)</f>
        <v>0</v>
      </c>
      <c r="AF171" s="142" t="s">
        <v>246</v>
      </c>
    </row>
    <row r="172" spans="1:32" ht="81" customHeight="1" thickBot="1" x14ac:dyDescent="0.45">
      <c r="A172" s="75">
        <v>69</v>
      </c>
      <c r="B172" s="135">
        <v>813</v>
      </c>
      <c r="C172" s="143">
        <v>4221</v>
      </c>
      <c r="D172" s="141" t="s">
        <v>247</v>
      </c>
      <c r="E172" s="34"/>
      <c r="F172" s="55"/>
      <c r="G172" s="38">
        <f>F172+J172</f>
        <v>300</v>
      </c>
      <c r="H172" s="40">
        <f>U172</f>
        <v>300</v>
      </c>
      <c r="I172" s="57">
        <f>AE172</f>
        <v>0</v>
      </c>
      <c r="J172" s="138">
        <f>SUM(H172:I172)</f>
        <v>300</v>
      </c>
      <c r="K172" s="38">
        <v>300</v>
      </c>
      <c r="L172" s="39"/>
      <c r="M172" s="40"/>
      <c r="N172" s="40"/>
      <c r="O172" s="40"/>
      <c r="P172" s="40"/>
      <c r="Q172" s="40"/>
      <c r="R172" s="40"/>
      <c r="S172" s="40">
        <f>SUM(K172:Q172)</f>
        <v>300</v>
      </c>
      <c r="T172" s="40"/>
      <c r="U172" s="57">
        <f>SUM(R172:T172)</f>
        <v>300</v>
      </c>
      <c r="V172" s="39"/>
      <c r="W172" s="40"/>
      <c r="X172" s="40"/>
      <c r="Y172" s="40"/>
      <c r="Z172" s="40"/>
      <c r="AA172" s="40"/>
      <c r="AB172" s="40"/>
      <c r="AC172" s="40">
        <f>SUM(V172:AB172)</f>
        <v>0</v>
      </c>
      <c r="AD172" s="40"/>
      <c r="AE172" s="55">
        <f>SUM(AC172:AD172)</f>
        <v>0</v>
      </c>
      <c r="AF172" s="142"/>
    </row>
    <row r="173" spans="1:32" ht="50.1" customHeight="1" thickBot="1" x14ac:dyDescent="0.45">
      <c r="A173" s="144"/>
      <c r="B173" s="128"/>
      <c r="C173" s="128"/>
      <c r="D173" s="128" t="s">
        <v>248</v>
      </c>
      <c r="E173" s="45">
        <f t="shared" ref="E173:AE173" si="122">SUBTOTAL(9,E164:E172)</f>
        <v>37090</v>
      </c>
      <c r="F173" s="47">
        <f t="shared" si="122"/>
        <v>15093.127</v>
      </c>
      <c r="G173" s="45">
        <f t="shared" si="122"/>
        <v>124113.04699999999</v>
      </c>
      <c r="H173" s="45">
        <f t="shared" si="122"/>
        <v>42596.92</v>
      </c>
      <c r="I173" s="45">
        <f t="shared" si="122"/>
        <v>66423</v>
      </c>
      <c r="J173" s="46">
        <f t="shared" si="122"/>
        <v>109019.92</v>
      </c>
      <c r="K173" s="45">
        <f t="shared" si="122"/>
        <v>8983</v>
      </c>
      <c r="L173" s="45">
        <f t="shared" si="122"/>
        <v>0</v>
      </c>
      <c r="M173" s="45">
        <f t="shared" si="122"/>
        <v>0</v>
      </c>
      <c r="N173" s="45">
        <f t="shared" si="122"/>
        <v>0</v>
      </c>
      <c r="O173" s="45">
        <f t="shared" si="122"/>
        <v>0</v>
      </c>
      <c r="P173" s="45">
        <f t="shared" si="122"/>
        <v>0</v>
      </c>
      <c r="Q173" s="45">
        <f t="shared" si="122"/>
        <v>10130</v>
      </c>
      <c r="R173" s="45">
        <f t="shared" si="122"/>
        <v>-3000</v>
      </c>
      <c r="S173" s="45">
        <f t="shared" si="122"/>
        <v>19113</v>
      </c>
      <c r="T173" s="45">
        <f t="shared" si="122"/>
        <v>26483.919999999998</v>
      </c>
      <c r="U173" s="45">
        <f t="shared" si="122"/>
        <v>42596.92</v>
      </c>
      <c r="V173" s="46">
        <f t="shared" si="122"/>
        <v>66423</v>
      </c>
      <c r="W173" s="46">
        <f t="shared" si="122"/>
        <v>0</v>
      </c>
      <c r="X173" s="45">
        <f t="shared" si="122"/>
        <v>0</v>
      </c>
      <c r="Y173" s="45">
        <f t="shared" si="122"/>
        <v>0</v>
      </c>
      <c r="Z173" s="45">
        <f t="shared" si="122"/>
        <v>0</v>
      </c>
      <c r="AA173" s="45">
        <f t="shared" si="122"/>
        <v>0</v>
      </c>
      <c r="AB173" s="45">
        <f t="shared" si="122"/>
        <v>0</v>
      </c>
      <c r="AC173" s="45">
        <f t="shared" si="122"/>
        <v>66423</v>
      </c>
      <c r="AD173" s="45">
        <f t="shared" si="122"/>
        <v>0</v>
      </c>
      <c r="AE173" s="45">
        <f t="shared" si="122"/>
        <v>66423</v>
      </c>
      <c r="AF173" s="140"/>
    </row>
    <row r="174" spans="1:32" s="53" customFormat="1" ht="60" customHeight="1" x14ac:dyDescent="0.4">
      <c r="A174" s="78"/>
      <c r="B174" s="145">
        <v>817</v>
      </c>
      <c r="C174" s="146">
        <v>3900</v>
      </c>
      <c r="D174" s="147" t="s">
        <v>249</v>
      </c>
      <c r="E174" s="51">
        <v>4500</v>
      </c>
      <c r="F174" s="148">
        <v>2859</v>
      </c>
      <c r="G174" s="21">
        <f t="shared" ref="G174:G175" si="123">F174+J174</f>
        <v>4359</v>
      </c>
      <c r="H174" s="21">
        <f t="shared" ref="H174:H195" si="124">U174</f>
        <v>1500</v>
      </c>
      <c r="I174" s="110">
        <f t="shared" ref="I174:I195" si="125">AE174</f>
        <v>0</v>
      </c>
      <c r="J174" s="127">
        <f t="shared" ref="J174" si="126">SUM(H174:I174)</f>
        <v>1500</v>
      </c>
      <c r="K174" s="149">
        <v>1500</v>
      </c>
      <c r="L174" s="150"/>
      <c r="M174" s="151"/>
      <c r="N174" s="27"/>
      <c r="O174" s="151"/>
      <c r="P174" s="151"/>
      <c r="Q174" s="151"/>
      <c r="R174" s="92"/>
      <c r="S174" s="27">
        <f t="shared" ref="S174:S175" si="127">SUM(K174:Q174)</f>
        <v>1500</v>
      </c>
      <c r="T174" s="125"/>
      <c r="U174" s="28">
        <f>SUM(R174:T174)</f>
        <v>1500</v>
      </c>
      <c r="V174" s="152"/>
      <c r="W174" s="152"/>
      <c r="X174" s="151"/>
      <c r="Y174" s="151"/>
      <c r="Z174" s="151"/>
      <c r="AA174" s="151"/>
      <c r="AB174" s="151"/>
      <c r="AC174" s="27">
        <f t="shared" ref="AC174:AC175" si="128">SUM(V174:AB174)</f>
        <v>0</v>
      </c>
      <c r="AD174" s="151"/>
      <c r="AE174" s="23">
        <f t="shared" ref="AE174:AE175" si="129">SUM(AC174:AD174)</f>
        <v>0</v>
      </c>
      <c r="AF174" s="56"/>
    </row>
    <row r="175" spans="1:32" s="53" customFormat="1" ht="60" customHeight="1" x14ac:dyDescent="0.4">
      <c r="A175" s="78">
        <v>61</v>
      </c>
      <c r="B175" s="145">
        <v>817</v>
      </c>
      <c r="C175" s="146">
        <v>4150</v>
      </c>
      <c r="D175" s="147" t="s">
        <v>250</v>
      </c>
      <c r="E175" s="51">
        <v>4700</v>
      </c>
      <c r="F175" s="148">
        <v>4700</v>
      </c>
      <c r="G175" s="51">
        <f t="shared" si="123"/>
        <v>4780</v>
      </c>
      <c r="H175" s="51">
        <f t="shared" si="124"/>
        <v>80</v>
      </c>
      <c r="I175" s="110">
        <f t="shared" si="125"/>
        <v>0</v>
      </c>
      <c r="J175" s="127">
        <f t="shared" ref="J175" si="130">SUM(H175:I175)</f>
        <v>80</v>
      </c>
      <c r="K175" s="149"/>
      <c r="L175" s="150"/>
      <c r="M175" s="151"/>
      <c r="N175" s="27"/>
      <c r="O175" s="151"/>
      <c r="P175" s="151"/>
      <c r="Q175" s="151"/>
      <c r="R175" s="92"/>
      <c r="S175" s="27">
        <f t="shared" si="127"/>
        <v>0</v>
      </c>
      <c r="T175" s="125">
        <f>80</f>
        <v>80</v>
      </c>
      <c r="U175" s="28">
        <f>SUM(R175:T175)</f>
        <v>80</v>
      </c>
      <c r="V175" s="152"/>
      <c r="W175" s="152"/>
      <c r="X175" s="151"/>
      <c r="Y175" s="151"/>
      <c r="Z175" s="151"/>
      <c r="AA175" s="151"/>
      <c r="AB175" s="151"/>
      <c r="AC175" s="27">
        <f t="shared" si="128"/>
        <v>0</v>
      </c>
      <c r="AD175" s="151"/>
      <c r="AE175" s="23">
        <f t="shared" si="129"/>
        <v>0</v>
      </c>
      <c r="AF175" s="56" t="s">
        <v>68</v>
      </c>
    </row>
    <row r="176" spans="1:32" s="53" customFormat="1" ht="60" customHeight="1" x14ac:dyDescent="0.4">
      <c r="A176" s="78">
        <v>60</v>
      </c>
      <c r="B176" s="145">
        <v>817</v>
      </c>
      <c r="C176" s="146">
        <v>4154</v>
      </c>
      <c r="D176" s="147" t="s">
        <v>251</v>
      </c>
      <c r="E176" s="51">
        <v>1600</v>
      </c>
      <c r="F176" s="148">
        <v>1620</v>
      </c>
      <c r="G176" s="37">
        <f>F176+J176-19.923</f>
        <v>1620</v>
      </c>
      <c r="H176" s="153">
        <f t="shared" si="124"/>
        <v>19.922999999999998</v>
      </c>
      <c r="I176" s="110">
        <f t="shared" si="125"/>
        <v>0</v>
      </c>
      <c r="J176" s="127">
        <f t="shared" ref="J176:J182" si="131">SUM(H176:I176)</f>
        <v>19.922999999999998</v>
      </c>
      <c r="K176" s="149"/>
      <c r="L176" s="150"/>
      <c r="M176" s="151"/>
      <c r="N176" s="27"/>
      <c r="O176" s="151"/>
      <c r="P176" s="151"/>
      <c r="Q176" s="151"/>
      <c r="R176" s="92"/>
      <c r="S176" s="27">
        <f t="shared" ref="S176:S182" si="132">SUM(K176:Q176)</f>
        <v>0</v>
      </c>
      <c r="T176" s="125">
        <v>19.922999999999998</v>
      </c>
      <c r="U176" s="28">
        <f>SUM(R176:T176)</f>
        <v>19.922999999999998</v>
      </c>
      <c r="V176" s="152"/>
      <c r="W176" s="152"/>
      <c r="X176" s="151"/>
      <c r="Y176" s="151"/>
      <c r="Z176" s="151"/>
      <c r="AA176" s="151"/>
      <c r="AB176" s="151"/>
      <c r="AC176" s="27">
        <f t="shared" ref="AC176:AC182" si="133">SUM(V176:AB176)</f>
        <v>0</v>
      </c>
      <c r="AD176" s="151"/>
      <c r="AE176" s="23">
        <f t="shared" ref="AE176:AE189" si="134">SUM(AC176:AD176)</f>
        <v>0</v>
      </c>
      <c r="AF176" s="56" t="s">
        <v>68</v>
      </c>
    </row>
    <row r="177" spans="1:33" ht="67.5" customHeight="1" x14ac:dyDescent="0.4">
      <c r="A177" s="48">
        <v>14</v>
      </c>
      <c r="B177" s="154">
        <v>817</v>
      </c>
      <c r="C177" s="155">
        <v>4065</v>
      </c>
      <c r="D177" s="156" t="s">
        <v>252</v>
      </c>
      <c r="E177" s="157">
        <v>3000</v>
      </c>
      <c r="F177" s="158">
        <v>3000</v>
      </c>
      <c r="G177" s="159">
        <f t="shared" ref="G177:G195" si="135">F177+J177</f>
        <v>10000</v>
      </c>
      <c r="H177" s="160">
        <f t="shared" si="124"/>
        <v>500</v>
      </c>
      <c r="I177" s="161">
        <f t="shared" si="125"/>
        <v>6500</v>
      </c>
      <c r="J177" s="162">
        <f t="shared" si="131"/>
        <v>7000</v>
      </c>
      <c r="K177" s="163">
        <v>500</v>
      </c>
      <c r="L177" s="164"/>
      <c r="M177" s="165"/>
      <c r="N177" s="166"/>
      <c r="O177" s="165"/>
      <c r="P177" s="165"/>
      <c r="Q177" s="165"/>
      <c r="R177" s="158"/>
      <c r="S177" s="167">
        <f t="shared" si="132"/>
        <v>500</v>
      </c>
      <c r="T177" s="168"/>
      <c r="U177" s="169">
        <f>SUM(R177:T177)</f>
        <v>500</v>
      </c>
      <c r="V177" s="170">
        <v>6500</v>
      </c>
      <c r="W177" s="171"/>
      <c r="X177" s="165"/>
      <c r="Y177" s="165"/>
      <c r="Z177" s="165"/>
      <c r="AA177" s="165"/>
      <c r="AB177" s="165"/>
      <c r="AC177" s="167">
        <f t="shared" si="133"/>
        <v>6500</v>
      </c>
      <c r="AD177" s="172"/>
      <c r="AE177" s="173">
        <f t="shared" si="134"/>
        <v>6500</v>
      </c>
      <c r="AF177" s="174" t="s">
        <v>240</v>
      </c>
    </row>
    <row r="178" spans="1:33" ht="64.5" customHeight="1" x14ac:dyDescent="0.4">
      <c r="A178" s="48">
        <v>15</v>
      </c>
      <c r="B178" s="31">
        <v>817</v>
      </c>
      <c r="C178" s="175">
        <v>4064</v>
      </c>
      <c r="D178" s="176" t="s">
        <v>253</v>
      </c>
      <c r="E178" s="177">
        <v>1600</v>
      </c>
      <c r="F178" s="177">
        <v>400</v>
      </c>
      <c r="G178" s="22">
        <f t="shared" si="135"/>
        <v>1750</v>
      </c>
      <c r="H178" s="81">
        <f t="shared" si="124"/>
        <v>1350</v>
      </c>
      <c r="I178" s="84">
        <f t="shared" si="125"/>
        <v>0</v>
      </c>
      <c r="J178" s="115">
        <f t="shared" si="131"/>
        <v>1350</v>
      </c>
      <c r="K178" s="178">
        <v>450</v>
      </c>
      <c r="L178" s="179"/>
      <c r="M178" s="180"/>
      <c r="N178" s="40"/>
      <c r="O178" s="180"/>
      <c r="P178" s="180"/>
      <c r="Q178" s="181"/>
      <c r="R178" s="181"/>
      <c r="S178" s="66">
        <f t="shared" si="132"/>
        <v>450</v>
      </c>
      <c r="T178" s="182">
        <v>900</v>
      </c>
      <c r="U178" s="67">
        <f t="shared" ref="U178:U182" si="136">SUM(S178:T178)</f>
        <v>1350</v>
      </c>
      <c r="V178" s="183"/>
      <c r="W178" s="184"/>
      <c r="X178" s="180"/>
      <c r="Y178" s="180"/>
      <c r="Z178" s="180"/>
      <c r="AA178" s="180"/>
      <c r="AB178" s="180"/>
      <c r="AC178" s="66">
        <f t="shared" si="133"/>
        <v>0</v>
      </c>
      <c r="AD178" s="185"/>
      <c r="AE178" s="63">
        <f t="shared" si="134"/>
        <v>0</v>
      </c>
      <c r="AF178" s="90" t="s">
        <v>254</v>
      </c>
    </row>
    <row r="179" spans="1:33" ht="81.75" customHeight="1" x14ac:dyDescent="0.4">
      <c r="A179" s="48">
        <v>15</v>
      </c>
      <c r="B179" s="31">
        <v>817</v>
      </c>
      <c r="C179" s="186">
        <v>4208</v>
      </c>
      <c r="D179" s="176" t="s">
        <v>255</v>
      </c>
      <c r="E179" s="187"/>
      <c r="F179" s="187"/>
      <c r="G179" s="22">
        <f t="shared" si="135"/>
        <v>150</v>
      </c>
      <c r="H179" s="81">
        <f t="shared" si="124"/>
        <v>150</v>
      </c>
      <c r="I179" s="84">
        <f t="shared" si="125"/>
        <v>0</v>
      </c>
      <c r="J179" s="115">
        <f t="shared" si="131"/>
        <v>150</v>
      </c>
      <c r="K179" s="178">
        <v>150</v>
      </c>
      <c r="L179" s="179"/>
      <c r="M179" s="180"/>
      <c r="N179" s="40"/>
      <c r="O179" s="180"/>
      <c r="P179" s="180"/>
      <c r="Q179" s="181"/>
      <c r="R179" s="181"/>
      <c r="S179" s="66">
        <f t="shared" si="132"/>
        <v>150</v>
      </c>
      <c r="T179" s="182"/>
      <c r="U179" s="67">
        <f t="shared" si="136"/>
        <v>150</v>
      </c>
      <c r="V179" s="183"/>
      <c r="W179" s="184"/>
      <c r="X179" s="180"/>
      <c r="Y179" s="180"/>
      <c r="Z179" s="180"/>
      <c r="AA179" s="180"/>
      <c r="AB179" s="180"/>
      <c r="AC179" s="66">
        <f t="shared" si="133"/>
        <v>0</v>
      </c>
      <c r="AD179" s="185"/>
      <c r="AE179" s="63">
        <f t="shared" si="134"/>
        <v>0</v>
      </c>
      <c r="AF179" s="90"/>
    </row>
    <row r="180" spans="1:33" ht="81" customHeight="1" x14ac:dyDescent="0.4">
      <c r="A180" s="48">
        <v>15</v>
      </c>
      <c r="B180" s="31">
        <v>817</v>
      </c>
      <c r="C180" s="59">
        <v>4209</v>
      </c>
      <c r="D180" s="188" t="s">
        <v>256</v>
      </c>
      <c r="E180" s="22"/>
      <c r="F180" s="180"/>
      <c r="G180" s="34">
        <f t="shared" si="135"/>
        <v>21538</v>
      </c>
      <c r="H180" s="189">
        <f t="shared" si="124"/>
        <v>14538</v>
      </c>
      <c r="I180" s="84">
        <f t="shared" si="125"/>
        <v>7000</v>
      </c>
      <c r="J180" s="115">
        <f t="shared" si="131"/>
        <v>21538</v>
      </c>
      <c r="K180" s="190">
        <v>4649</v>
      </c>
      <c r="L180" s="191"/>
      <c r="M180" s="180"/>
      <c r="N180" s="40"/>
      <c r="O180" s="180"/>
      <c r="P180" s="180"/>
      <c r="Q180" s="180"/>
      <c r="R180" s="117">
        <f>4351-1090+545</f>
        <v>3806</v>
      </c>
      <c r="S180" s="66">
        <f t="shared" si="132"/>
        <v>4649</v>
      </c>
      <c r="T180" s="182">
        <f>1083+5000</f>
        <v>6083</v>
      </c>
      <c r="U180" s="67">
        <f>SUM(R180:T180)</f>
        <v>14538</v>
      </c>
      <c r="V180" s="192">
        <v>7000</v>
      </c>
      <c r="W180" s="184"/>
      <c r="X180" s="180"/>
      <c r="Y180" s="180"/>
      <c r="Z180" s="180"/>
      <c r="AA180" s="180"/>
      <c r="AB180" s="180"/>
      <c r="AC180" s="66">
        <f t="shared" si="133"/>
        <v>7000</v>
      </c>
      <c r="AD180" s="185"/>
      <c r="AE180" s="63">
        <f t="shared" si="134"/>
        <v>7000</v>
      </c>
      <c r="AF180" s="120" t="s">
        <v>257</v>
      </c>
    </row>
    <row r="181" spans="1:33" ht="109.5" customHeight="1" x14ac:dyDescent="0.4">
      <c r="A181" s="48">
        <v>30</v>
      </c>
      <c r="B181" s="60">
        <v>817</v>
      </c>
      <c r="C181" s="61">
        <v>4063</v>
      </c>
      <c r="D181" s="193" t="s">
        <v>258</v>
      </c>
      <c r="E181" s="22">
        <v>33283</v>
      </c>
      <c r="F181" s="118">
        <v>23532</v>
      </c>
      <c r="G181" s="22">
        <f t="shared" si="135"/>
        <v>23370.025000000001</v>
      </c>
      <c r="H181" s="81">
        <f t="shared" si="124"/>
        <v>-161.97499999999999</v>
      </c>
      <c r="I181" s="84">
        <f t="shared" si="125"/>
        <v>0</v>
      </c>
      <c r="J181" s="115">
        <f t="shared" si="131"/>
        <v>-161.97499999999999</v>
      </c>
      <c r="K181" s="163"/>
      <c r="L181" s="194"/>
      <c r="M181" s="185"/>
      <c r="N181" s="66"/>
      <c r="O181" s="185"/>
      <c r="P181" s="185"/>
      <c r="Q181" s="195"/>
      <c r="R181" s="195"/>
      <c r="S181" s="66">
        <f t="shared" si="132"/>
        <v>0</v>
      </c>
      <c r="T181" s="182">
        <f>50-211.975</f>
        <v>-161.97499999999999</v>
      </c>
      <c r="U181" s="67">
        <f t="shared" si="136"/>
        <v>-161.97499999999999</v>
      </c>
      <c r="V181" s="196"/>
      <c r="W181" s="197"/>
      <c r="X181" s="185"/>
      <c r="Y181" s="185"/>
      <c r="Z181" s="185"/>
      <c r="AA181" s="185"/>
      <c r="AB181" s="185"/>
      <c r="AC181" s="66">
        <f t="shared" si="133"/>
        <v>0</v>
      </c>
      <c r="AD181" s="185"/>
      <c r="AE181" s="63">
        <f t="shared" si="134"/>
        <v>0</v>
      </c>
      <c r="AF181" s="52" t="s">
        <v>259</v>
      </c>
    </row>
    <row r="182" spans="1:33" ht="70.5" customHeight="1" x14ac:dyDescent="0.4">
      <c r="A182" s="48">
        <v>31</v>
      </c>
      <c r="B182" s="60">
        <v>817</v>
      </c>
      <c r="C182" s="61">
        <v>3094</v>
      </c>
      <c r="D182" s="198" t="s">
        <v>260</v>
      </c>
      <c r="E182" s="22">
        <v>23550</v>
      </c>
      <c r="F182" s="118">
        <v>23550</v>
      </c>
      <c r="G182" s="22">
        <f t="shared" si="135"/>
        <v>22119.999</v>
      </c>
      <c r="H182" s="81">
        <f t="shared" si="124"/>
        <v>-1430.0010000000002</v>
      </c>
      <c r="I182" s="84">
        <f t="shared" si="125"/>
        <v>0</v>
      </c>
      <c r="J182" s="115">
        <f t="shared" si="131"/>
        <v>-1430.0010000000002</v>
      </c>
      <c r="K182" s="163">
        <v>-2529.4720000000002</v>
      </c>
      <c r="L182" s="194"/>
      <c r="M182" s="185"/>
      <c r="N182" s="66"/>
      <c r="O182" s="185"/>
      <c r="P182" s="185"/>
      <c r="Q182" s="185"/>
      <c r="R182" s="185"/>
      <c r="S182" s="66">
        <f t="shared" si="132"/>
        <v>-2529.4720000000002</v>
      </c>
      <c r="T182" s="182">
        <f>136.479+962.992</f>
        <v>1099.471</v>
      </c>
      <c r="U182" s="67">
        <f t="shared" si="136"/>
        <v>-1430.0010000000002</v>
      </c>
      <c r="V182" s="196"/>
      <c r="W182" s="197"/>
      <c r="X182" s="185"/>
      <c r="Y182" s="185"/>
      <c r="Z182" s="185"/>
      <c r="AA182" s="185"/>
      <c r="AB182" s="185"/>
      <c r="AC182" s="66">
        <f t="shared" si="133"/>
        <v>0</v>
      </c>
      <c r="AD182" s="185"/>
      <c r="AE182" s="63">
        <f t="shared" si="134"/>
        <v>0</v>
      </c>
      <c r="AF182" s="56" t="s">
        <v>261</v>
      </c>
    </row>
    <row r="183" spans="1:33" s="205" customFormat="1" ht="50.1" customHeight="1" outlineLevel="2" x14ac:dyDescent="0.4">
      <c r="A183" s="48">
        <v>39</v>
      </c>
      <c r="B183" s="199">
        <v>817</v>
      </c>
      <c r="C183" s="155">
        <v>3681</v>
      </c>
      <c r="D183" s="156" t="s">
        <v>262</v>
      </c>
      <c r="E183" s="22">
        <v>12001</v>
      </c>
      <c r="F183" s="200">
        <v>12000.655999999999</v>
      </c>
      <c r="G183" s="22">
        <f t="shared" si="135"/>
        <v>12229.655999999999</v>
      </c>
      <c r="H183" s="81">
        <f t="shared" si="124"/>
        <v>229</v>
      </c>
      <c r="I183" s="84">
        <f t="shared" si="125"/>
        <v>0</v>
      </c>
      <c r="J183" s="115">
        <f t="shared" ref="J183:J189" si="137">SUM(H183:I183)</f>
        <v>229</v>
      </c>
      <c r="K183" s="163">
        <v>229</v>
      </c>
      <c r="L183" s="194"/>
      <c r="M183" s="185"/>
      <c r="N183" s="66"/>
      <c r="O183" s="185"/>
      <c r="P183" s="185"/>
      <c r="Q183" s="200"/>
      <c r="R183" s="185"/>
      <c r="S183" s="66">
        <f t="shared" ref="S183:S195" si="138">SUM(K183:Q183)</f>
        <v>229</v>
      </c>
      <c r="T183" s="201"/>
      <c r="U183" s="67">
        <f t="shared" ref="U183:U189" si="139">SUM(S183:T183)</f>
        <v>229</v>
      </c>
      <c r="V183" s="202"/>
      <c r="W183" s="185"/>
      <c r="X183" s="197"/>
      <c r="Y183" s="185"/>
      <c r="Z183" s="185"/>
      <c r="AA183" s="185"/>
      <c r="AB183" s="185"/>
      <c r="AC183" s="66">
        <f t="shared" ref="AC183:AC195" si="140">SUM(V183:AB183)</f>
        <v>0</v>
      </c>
      <c r="AD183" s="185"/>
      <c r="AE183" s="63">
        <f t="shared" si="134"/>
        <v>0</v>
      </c>
      <c r="AF183" s="203"/>
      <c r="AG183" s="204"/>
    </row>
    <row r="184" spans="1:33" s="205" customFormat="1" ht="50.1" customHeight="1" outlineLevel="2" x14ac:dyDescent="0.4">
      <c r="A184" s="48"/>
      <c r="B184" s="199">
        <v>817</v>
      </c>
      <c r="C184" s="155">
        <v>3897</v>
      </c>
      <c r="D184" s="156" t="s">
        <v>263</v>
      </c>
      <c r="E184" s="22">
        <v>1200</v>
      </c>
      <c r="F184" s="200">
        <v>1200</v>
      </c>
      <c r="G184" s="22">
        <f t="shared" si="135"/>
        <v>400</v>
      </c>
      <c r="H184" s="81">
        <f t="shared" si="124"/>
        <v>-800</v>
      </c>
      <c r="I184" s="84">
        <f t="shared" si="125"/>
        <v>0</v>
      </c>
      <c r="J184" s="115">
        <f t="shared" ref="J184:J185" si="141">SUM(H184:I184)</f>
        <v>-800</v>
      </c>
      <c r="K184" s="163"/>
      <c r="L184" s="194"/>
      <c r="M184" s="185"/>
      <c r="N184" s="66"/>
      <c r="O184" s="185"/>
      <c r="P184" s="185"/>
      <c r="Q184" s="200"/>
      <c r="R184" s="118">
        <v>-800</v>
      </c>
      <c r="S184" s="66">
        <f t="shared" si="138"/>
        <v>0</v>
      </c>
      <c r="T184" s="201"/>
      <c r="U184" s="67">
        <f>SUM(R184:T184)</f>
        <v>-800</v>
      </c>
      <c r="V184" s="202"/>
      <c r="W184" s="185"/>
      <c r="X184" s="197"/>
      <c r="Y184" s="185"/>
      <c r="Z184" s="185"/>
      <c r="AA184" s="185"/>
      <c r="AB184" s="185"/>
      <c r="AC184" s="66">
        <f t="shared" si="140"/>
        <v>0</v>
      </c>
      <c r="AD184" s="185"/>
      <c r="AE184" s="63">
        <f t="shared" ref="AE184:AE188" si="142">SUM(AC184:AD184)</f>
        <v>0</v>
      </c>
      <c r="AF184" s="203"/>
      <c r="AG184" s="204"/>
    </row>
    <row r="185" spans="1:33" s="205" customFormat="1" ht="64.5" customHeight="1" outlineLevel="2" x14ac:dyDescent="0.4">
      <c r="A185" s="48">
        <v>64</v>
      </c>
      <c r="B185" s="199">
        <v>817</v>
      </c>
      <c r="C185" s="206">
        <v>4246</v>
      </c>
      <c r="D185" s="156" t="s">
        <v>264</v>
      </c>
      <c r="E185" s="22"/>
      <c r="F185" s="200"/>
      <c r="G185" s="22">
        <f t="shared" si="135"/>
        <v>129.94999999999999</v>
      </c>
      <c r="H185" s="81">
        <f t="shared" si="124"/>
        <v>129.94999999999999</v>
      </c>
      <c r="I185" s="84">
        <f t="shared" si="125"/>
        <v>0</v>
      </c>
      <c r="J185" s="115">
        <f t="shared" si="141"/>
        <v>129.94999999999999</v>
      </c>
      <c r="K185" s="163">
        <v>32.5</v>
      </c>
      <c r="L185" s="194"/>
      <c r="M185" s="185"/>
      <c r="N185" s="66"/>
      <c r="O185" s="185"/>
      <c r="P185" s="185"/>
      <c r="Q185" s="200"/>
      <c r="R185" s="118"/>
      <c r="S185" s="66">
        <f t="shared" si="138"/>
        <v>32.5</v>
      </c>
      <c r="T185" s="201">
        <v>97.45</v>
      </c>
      <c r="U185" s="67">
        <f>SUM(R185:T185)</f>
        <v>129.94999999999999</v>
      </c>
      <c r="V185" s="202"/>
      <c r="W185" s="185"/>
      <c r="X185" s="197"/>
      <c r="Y185" s="185"/>
      <c r="Z185" s="185"/>
      <c r="AA185" s="185"/>
      <c r="AB185" s="185"/>
      <c r="AC185" s="66">
        <f t="shared" si="140"/>
        <v>0</v>
      </c>
      <c r="AD185" s="185"/>
      <c r="AE185" s="63">
        <f t="shared" si="142"/>
        <v>0</v>
      </c>
      <c r="AF185" s="203" t="s">
        <v>265</v>
      </c>
      <c r="AG185" s="204"/>
    </row>
    <row r="186" spans="1:33" s="205" customFormat="1" ht="76.5" customHeight="1" outlineLevel="2" x14ac:dyDescent="0.4">
      <c r="A186" s="48">
        <v>42</v>
      </c>
      <c r="B186" s="199">
        <v>817</v>
      </c>
      <c r="C186" s="206">
        <v>4210</v>
      </c>
      <c r="D186" s="156" t="s">
        <v>266</v>
      </c>
      <c r="E186" s="22"/>
      <c r="F186" s="200"/>
      <c r="G186" s="22">
        <f t="shared" si="135"/>
        <v>116.5</v>
      </c>
      <c r="H186" s="81">
        <f t="shared" si="124"/>
        <v>116.5</v>
      </c>
      <c r="I186" s="84">
        <f t="shared" si="125"/>
        <v>0</v>
      </c>
      <c r="J186" s="115">
        <f t="shared" si="137"/>
        <v>116.5</v>
      </c>
      <c r="K186" s="163"/>
      <c r="L186" s="194"/>
      <c r="M186" s="185"/>
      <c r="N186" s="66"/>
      <c r="O186" s="185"/>
      <c r="P186" s="185"/>
      <c r="Q186" s="200"/>
      <c r="R186" s="185"/>
      <c r="S186" s="66">
        <f t="shared" si="138"/>
        <v>0</v>
      </c>
      <c r="T186" s="201">
        <v>116.5</v>
      </c>
      <c r="U186" s="67">
        <f t="shared" si="139"/>
        <v>116.5</v>
      </c>
      <c r="V186" s="202"/>
      <c r="W186" s="185"/>
      <c r="X186" s="197"/>
      <c r="Y186" s="185"/>
      <c r="Z186" s="185"/>
      <c r="AA186" s="185"/>
      <c r="AB186" s="185"/>
      <c r="AC186" s="66">
        <f t="shared" si="140"/>
        <v>0</v>
      </c>
      <c r="AD186" s="185"/>
      <c r="AE186" s="63">
        <f t="shared" si="142"/>
        <v>0</v>
      </c>
      <c r="AF186" s="203" t="s">
        <v>68</v>
      </c>
      <c r="AG186" s="204"/>
    </row>
    <row r="187" spans="1:33" s="205" customFormat="1" ht="50.1" customHeight="1" outlineLevel="2" x14ac:dyDescent="0.4">
      <c r="A187" s="48">
        <v>47</v>
      </c>
      <c r="B187" s="199">
        <v>817</v>
      </c>
      <c r="C187" s="155">
        <v>3830</v>
      </c>
      <c r="D187" s="156" t="s">
        <v>267</v>
      </c>
      <c r="E187" s="22">
        <v>300</v>
      </c>
      <c r="F187" s="200">
        <v>300</v>
      </c>
      <c r="G187" s="22">
        <f t="shared" si="135"/>
        <v>300</v>
      </c>
      <c r="H187" s="81">
        <f t="shared" si="124"/>
        <v>0</v>
      </c>
      <c r="I187" s="84">
        <f t="shared" si="125"/>
        <v>0</v>
      </c>
      <c r="J187" s="115">
        <f t="shared" ref="J187:J188" si="143">SUM(H187:I187)</f>
        <v>0</v>
      </c>
      <c r="K187" s="163">
        <v>-88.2</v>
      </c>
      <c r="L187" s="194"/>
      <c r="M187" s="185"/>
      <c r="N187" s="66"/>
      <c r="O187" s="185"/>
      <c r="P187" s="185"/>
      <c r="Q187" s="200"/>
      <c r="R187" s="185"/>
      <c r="S187" s="66">
        <f t="shared" si="138"/>
        <v>-88.2</v>
      </c>
      <c r="T187" s="201">
        <v>88.2</v>
      </c>
      <c r="U187" s="67">
        <f t="shared" si="139"/>
        <v>0</v>
      </c>
      <c r="V187" s="202"/>
      <c r="W187" s="185"/>
      <c r="X187" s="197"/>
      <c r="Y187" s="185"/>
      <c r="Z187" s="185"/>
      <c r="AA187" s="185"/>
      <c r="AB187" s="185"/>
      <c r="AC187" s="66">
        <f t="shared" si="140"/>
        <v>0</v>
      </c>
      <c r="AD187" s="185"/>
      <c r="AE187" s="67">
        <f t="shared" si="142"/>
        <v>0</v>
      </c>
      <c r="AF187" s="203" t="s">
        <v>68</v>
      </c>
      <c r="AG187" s="204"/>
    </row>
    <row r="188" spans="1:33" s="205" customFormat="1" ht="69" customHeight="1" outlineLevel="2" x14ac:dyDescent="0.4">
      <c r="A188" s="48">
        <v>56</v>
      </c>
      <c r="B188" s="199">
        <v>817</v>
      </c>
      <c r="C188" s="206">
        <v>4211</v>
      </c>
      <c r="D188" s="156" t="s">
        <v>268</v>
      </c>
      <c r="E188" s="22"/>
      <c r="F188" s="200"/>
      <c r="G188" s="22">
        <f t="shared" si="135"/>
        <v>290</v>
      </c>
      <c r="H188" s="81">
        <f t="shared" si="124"/>
        <v>290</v>
      </c>
      <c r="I188" s="84">
        <f t="shared" si="125"/>
        <v>0</v>
      </c>
      <c r="J188" s="115">
        <f t="shared" si="143"/>
        <v>290</v>
      </c>
      <c r="K188" s="163">
        <v>19.73</v>
      </c>
      <c r="L188" s="194"/>
      <c r="M188" s="185"/>
      <c r="N188" s="66"/>
      <c r="O188" s="185"/>
      <c r="P188" s="185"/>
      <c r="Q188" s="200"/>
      <c r="R188" s="185"/>
      <c r="S188" s="66">
        <f t="shared" si="138"/>
        <v>19.73</v>
      </c>
      <c r="T188" s="201">
        <v>270.27</v>
      </c>
      <c r="U188" s="67">
        <f t="shared" si="139"/>
        <v>290</v>
      </c>
      <c r="V188" s="202"/>
      <c r="W188" s="185"/>
      <c r="X188" s="197"/>
      <c r="Y188" s="185"/>
      <c r="Z188" s="185"/>
      <c r="AA188" s="185"/>
      <c r="AB188" s="185"/>
      <c r="AC188" s="66">
        <f t="shared" si="140"/>
        <v>0</v>
      </c>
      <c r="AD188" s="185"/>
      <c r="AE188" s="67">
        <f t="shared" si="142"/>
        <v>0</v>
      </c>
      <c r="AF188" s="203" t="s">
        <v>68</v>
      </c>
      <c r="AG188" s="204"/>
    </row>
    <row r="189" spans="1:33" s="205" customFormat="1" ht="50.1" customHeight="1" outlineLevel="2" x14ac:dyDescent="0.4">
      <c r="A189" s="48">
        <v>30</v>
      </c>
      <c r="B189" s="199">
        <v>817</v>
      </c>
      <c r="C189" s="155">
        <v>4145</v>
      </c>
      <c r="D189" s="156" t="s">
        <v>269</v>
      </c>
      <c r="E189" s="22">
        <v>612.11199999999997</v>
      </c>
      <c r="F189" s="200">
        <v>612.11199999999997</v>
      </c>
      <c r="G189" s="22">
        <f t="shared" si="135"/>
        <v>824.08699999999999</v>
      </c>
      <c r="H189" s="81">
        <f t="shared" si="124"/>
        <v>211.97499999999999</v>
      </c>
      <c r="I189" s="84">
        <f t="shared" si="125"/>
        <v>0</v>
      </c>
      <c r="J189" s="115">
        <f t="shared" si="137"/>
        <v>211.97499999999999</v>
      </c>
      <c r="K189" s="163"/>
      <c r="L189" s="194"/>
      <c r="M189" s="185"/>
      <c r="N189" s="66"/>
      <c r="O189" s="185"/>
      <c r="P189" s="185"/>
      <c r="Q189" s="200"/>
      <c r="R189" s="185"/>
      <c r="S189" s="66">
        <f t="shared" si="138"/>
        <v>0</v>
      </c>
      <c r="T189" s="201">
        <v>211.97499999999999</v>
      </c>
      <c r="U189" s="67">
        <f t="shared" si="139"/>
        <v>211.97499999999999</v>
      </c>
      <c r="V189" s="202"/>
      <c r="W189" s="185"/>
      <c r="X189" s="197"/>
      <c r="Y189" s="185"/>
      <c r="Z189" s="185"/>
      <c r="AA189" s="185"/>
      <c r="AB189" s="185"/>
      <c r="AC189" s="66">
        <f t="shared" si="140"/>
        <v>0</v>
      </c>
      <c r="AD189" s="185"/>
      <c r="AE189" s="67">
        <f t="shared" si="134"/>
        <v>0</v>
      </c>
      <c r="AF189" s="203" t="s">
        <v>68</v>
      </c>
      <c r="AG189" s="204"/>
    </row>
    <row r="190" spans="1:33" s="205" customFormat="1" ht="63" customHeight="1" outlineLevel="2" x14ac:dyDescent="0.4">
      <c r="A190" s="48">
        <v>67</v>
      </c>
      <c r="B190" s="199">
        <v>817</v>
      </c>
      <c r="C190" s="155">
        <v>3480</v>
      </c>
      <c r="D190" s="156" t="s">
        <v>270</v>
      </c>
      <c r="E190" s="22">
        <v>1646</v>
      </c>
      <c r="F190" s="200">
        <v>0</v>
      </c>
      <c r="G190" s="22">
        <f t="shared" si="135"/>
        <v>79</v>
      </c>
      <c r="H190" s="81">
        <f t="shared" si="124"/>
        <v>79</v>
      </c>
      <c r="I190" s="84">
        <f t="shared" si="125"/>
        <v>0</v>
      </c>
      <c r="J190" s="115">
        <f t="shared" ref="J190:J195" si="144">SUM(H190:I190)</f>
        <v>79</v>
      </c>
      <c r="K190" s="163"/>
      <c r="L190" s="194"/>
      <c r="M190" s="185"/>
      <c r="N190" s="66"/>
      <c r="O190" s="185"/>
      <c r="P190" s="185"/>
      <c r="Q190" s="200"/>
      <c r="R190" s="118"/>
      <c r="S190" s="66">
        <f t="shared" si="138"/>
        <v>0</v>
      </c>
      <c r="T190" s="201">
        <v>79</v>
      </c>
      <c r="U190" s="67">
        <f>SUM(R190:T190)</f>
        <v>79</v>
      </c>
      <c r="V190" s="202"/>
      <c r="W190" s="185"/>
      <c r="X190" s="197"/>
      <c r="Y190" s="185"/>
      <c r="Z190" s="185"/>
      <c r="AA190" s="185"/>
      <c r="AB190" s="185"/>
      <c r="AC190" s="66">
        <f t="shared" si="140"/>
        <v>0</v>
      </c>
      <c r="AD190" s="185"/>
      <c r="AE190" s="67">
        <f t="shared" ref="AE190:AE195" si="145">SUM(AC190:AD190)</f>
        <v>0</v>
      </c>
      <c r="AF190" s="203" t="s">
        <v>271</v>
      </c>
      <c r="AG190" s="204"/>
    </row>
    <row r="191" spans="1:33" s="205" customFormat="1" ht="72" customHeight="1" outlineLevel="2" x14ac:dyDescent="0.4">
      <c r="A191" s="48">
        <v>68</v>
      </c>
      <c r="B191" s="199">
        <v>817</v>
      </c>
      <c r="C191" s="155">
        <v>3832</v>
      </c>
      <c r="D191" s="156" t="s">
        <v>272</v>
      </c>
      <c r="E191" s="22">
        <v>11500</v>
      </c>
      <c r="F191" s="200">
        <v>9499</v>
      </c>
      <c r="G191" s="22">
        <f t="shared" si="135"/>
        <v>9587.2000000000007</v>
      </c>
      <c r="H191" s="81">
        <f t="shared" si="124"/>
        <v>88.2</v>
      </c>
      <c r="I191" s="84">
        <f t="shared" si="125"/>
        <v>0</v>
      </c>
      <c r="J191" s="115">
        <f t="shared" si="144"/>
        <v>88.2</v>
      </c>
      <c r="K191" s="163"/>
      <c r="L191" s="194"/>
      <c r="M191" s="185"/>
      <c r="N191" s="66"/>
      <c r="O191" s="185"/>
      <c r="P191" s="185"/>
      <c r="Q191" s="200"/>
      <c r="R191" s="118"/>
      <c r="S191" s="66">
        <f t="shared" si="138"/>
        <v>0</v>
      </c>
      <c r="T191" s="201">
        <v>88.2</v>
      </c>
      <c r="U191" s="67">
        <f>SUM(R191:T191)</f>
        <v>88.2</v>
      </c>
      <c r="V191" s="202"/>
      <c r="W191" s="185"/>
      <c r="X191" s="197"/>
      <c r="Y191" s="185"/>
      <c r="Z191" s="185"/>
      <c r="AA191" s="185"/>
      <c r="AB191" s="185"/>
      <c r="AC191" s="66">
        <f t="shared" si="140"/>
        <v>0</v>
      </c>
      <c r="AD191" s="185"/>
      <c r="AE191" s="67">
        <f t="shared" si="145"/>
        <v>0</v>
      </c>
      <c r="AF191" s="203" t="s">
        <v>68</v>
      </c>
      <c r="AG191" s="204"/>
    </row>
    <row r="192" spans="1:33" s="205" customFormat="1" ht="63" customHeight="1" outlineLevel="2" x14ac:dyDescent="0.4">
      <c r="A192" s="48">
        <v>70</v>
      </c>
      <c r="B192" s="199">
        <v>817</v>
      </c>
      <c r="C192" s="155">
        <v>4014</v>
      </c>
      <c r="D192" s="156" t="s">
        <v>273</v>
      </c>
      <c r="E192" s="22">
        <v>252</v>
      </c>
      <c r="F192" s="200">
        <v>52</v>
      </c>
      <c r="G192" s="22">
        <f t="shared" si="135"/>
        <v>234.5</v>
      </c>
      <c r="H192" s="81">
        <f t="shared" si="124"/>
        <v>182.5</v>
      </c>
      <c r="I192" s="84">
        <f t="shared" si="125"/>
        <v>0</v>
      </c>
      <c r="J192" s="115">
        <f t="shared" si="144"/>
        <v>182.5</v>
      </c>
      <c r="K192" s="163">
        <v>18.45</v>
      </c>
      <c r="L192" s="194"/>
      <c r="M192" s="185"/>
      <c r="N192" s="66"/>
      <c r="O192" s="185"/>
      <c r="P192" s="185"/>
      <c r="Q192" s="200"/>
      <c r="R192" s="201"/>
      <c r="S192" s="66">
        <f t="shared" si="138"/>
        <v>18.45</v>
      </c>
      <c r="T192" s="201">
        <v>164.05</v>
      </c>
      <c r="U192" s="67">
        <f>SUM(R192:T192)</f>
        <v>182.5</v>
      </c>
      <c r="V192" s="202"/>
      <c r="W192" s="185"/>
      <c r="X192" s="197"/>
      <c r="Y192" s="185"/>
      <c r="Z192" s="185"/>
      <c r="AA192" s="185"/>
      <c r="AB192" s="185"/>
      <c r="AC192" s="66">
        <f t="shared" si="140"/>
        <v>0</v>
      </c>
      <c r="AD192" s="185"/>
      <c r="AE192" s="67">
        <f t="shared" si="145"/>
        <v>0</v>
      </c>
      <c r="AF192" s="203" t="s">
        <v>274</v>
      </c>
      <c r="AG192" s="204"/>
    </row>
    <row r="193" spans="1:33" s="205" customFormat="1" ht="68.400000000000006" outlineLevel="2" x14ac:dyDescent="0.4">
      <c r="A193" s="48"/>
      <c r="B193" s="199">
        <v>817</v>
      </c>
      <c r="C193" s="155">
        <v>3668</v>
      </c>
      <c r="D193" s="156" t="s">
        <v>275</v>
      </c>
      <c r="E193" s="22">
        <v>4200</v>
      </c>
      <c r="F193" s="200">
        <v>4200</v>
      </c>
      <c r="G193" s="22">
        <f t="shared" si="135"/>
        <v>4500</v>
      </c>
      <c r="H193" s="81">
        <f t="shared" si="124"/>
        <v>300</v>
      </c>
      <c r="I193" s="84">
        <f t="shared" si="125"/>
        <v>0</v>
      </c>
      <c r="J193" s="115">
        <f t="shared" si="144"/>
        <v>300</v>
      </c>
      <c r="K193" s="163">
        <v>-4200</v>
      </c>
      <c r="L193" s="194"/>
      <c r="M193" s="185"/>
      <c r="N193" s="66"/>
      <c r="O193" s="185"/>
      <c r="P193" s="185"/>
      <c r="Q193" s="200"/>
      <c r="R193" s="118"/>
      <c r="S193" s="66">
        <f t="shared" si="138"/>
        <v>-4200</v>
      </c>
      <c r="T193" s="201">
        <v>4500</v>
      </c>
      <c r="U193" s="67">
        <f>SUM(R193:T193)</f>
        <v>300</v>
      </c>
      <c r="V193" s="202"/>
      <c r="W193" s="185"/>
      <c r="X193" s="197"/>
      <c r="Y193" s="185"/>
      <c r="Z193" s="185"/>
      <c r="AA193" s="185"/>
      <c r="AB193" s="185"/>
      <c r="AC193" s="66">
        <f t="shared" si="140"/>
        <v>0</v>
      </c>
      <c r="AD193" s="185"/>
      <c r="AE193" s="67">
        <f t="shared" si="145"/>
        <v>0</v>
      </c>
      <c r="AF193" s="203" t="s">
        <v>276</v>
      </c>
      <c r="AG193" s="204"/>
    </row>
    <row r="194" spans="1:33" s="205" customFormat="1" ht="63" customHeight="1" outlineLevel="2" x14ac:dyDescent="0.4">
      <c r="A194" s="48">
        <v>52</v>
      </c>
      <c r="B194" s="199">
        <v>817</v>
      </c>
      <c r="C194" s="206">
        <v>4225</v>
      </c>
      <c r="D194" s="156" t="s">
        <v>277</v>
      </c>
      <c r="E194" s="22"/>
      <c r="F194" s="200"/>
      <c r="G194" s="22">
        <f t="shared" si="135"/>
        <v>1200</v>
      </c>
      <c r="H194" s="81">
        <f t="shared" si="124"/>
        <v>1200</v>
      </c>
      <c r="I194" s="84">
        <f t="shared" si="125"/>
        <v>0</v>
      </c>
      <c r="J194" s="115">
        <f t="shared" si="144"/>
        <v>1200</v>
      </c>
      <c r="K194" s="163"/>
      <c r="L194" s="194"/>
      <c r="M194" s="185"/>
      <c r="N194" s="66"/>
      <c r="O194" s="185"/>
      <c r="P194" s="185"/>
      <c r="Q194" s="200"/>
      <c r="R194" s="185"/>
      <c r="S194" s="66">
        <f t="shared" si="138"/>
        <v>0</v>
      </c>
      <c r="T194" s="201">
        <v>1200</v>
      </c>
      <c r="U194" s="67">
        <f t="shared" ref="U194" si="146">SUM(S194:T194)</f>
        <v>1200</v>
      </c>
      <c r="V194" s="202"/>
      <c r="W194" s="185"/>
      <c r="X194" s="197"/>
      <c r="Y194" s="185"/>
      <c r="Z194" s="185"/>
      <c r="AA194" s="185"/>
      <c r="AB194" s="185"/>
      <c r="AC194" s="66">
        <f t="shared" si="140"/>
        <v>0</v>
      </c>
      <c r="AD194" s="185"/>
      <c r="AE194" s="67">
        <f t="shared" si="145"/>
        <v>0</v>
      </c>
      <c r="AF194" s="203" t="s">
        <v>278</v>
      </c>
      <c r="AG194" s="204"/>
    </row>
    <row r="195" spans="1:33" s="205" customFormat="1" ht="73.5" customHeight="1" outlineLevel="2" thickBot="1" x14ac:dyDescent="0.45">
      <c r="A195" s="207">
        <v>74</v>
      </c>
      <c r="B195" s="208">
        <v>817</v>
      </c>
      <c r="C195" s="209">
        <v>4255</v>
      </c>
      <c r="D195" s="210" t="s">
        <v>279</v>
      </c>
      <c r="E195" s="211"/>
      <c r="F195" s="212"/>
      <c r="G195" s="211">
        <f t="shared" si="135"/>
        <v>4500</v>
      </c>
      <c r="H195" s="213">
        <f t="shared" si="124"/>
        <v>4500</v>
      </c>
      <c r="I195" s="214">
        <f t="shared" si="125"/>
        <v>0</v>
      </c>
      <c r="J195" s="215">
        <f t="shared" si="144"/>
        <v>4500</v>
      </c>
      <c r="K195" s="216">
        <v>3510</v>
      </c>
      <c r="L195" s="217"/>
      <c r="M195" s="218"/>
      <c r="N195" s="95"/>
      <c r="O195" s="218"/>
      <c r="P195" s="218"/>
      <c r="Q195" s="212"/>
      <c r="R195" s="219"/>
      <c r="S195" s="95">
        <f t="shared" si="138"/>
        <v>3510</v>
      </c>
      <c r="T195" s="220">
        <v>990</v>
      </c>
      <c r="U195" s="221">
        <f>SUM(R195:T195)</f>
        <v>4500</v>
      </c>
      <c r="V195" s="222"/>
      <c r="W195" s="218"/>
      <c r="X195" s="223"/>
      <c r="Y195" s="218"/>
      <c r="Z195" s="218"/>
      <c r="AA195" s="218"/>
      <c r="AB195" s="218"/>
      <c r="AC195" s="95">
        <f t="shared" si="140"/>
        <v>0</v>
      </c>
      <c r="AD195" s="218"/>
      <c r="AE195" s="221">
        <f t="shared" si="145"/>
        <v>0</v>
      </c>
      <c r="AF195" s="203" t="s">
        <v>280</v>
      </c>
      <c r="AG195" s="204"/>
    </row>
    <row r="196" spans="1:33" ht="50.1" customHeight="1" outlineLevel="2" thickBot="1" x14ac:dyDescent="0.45">
      <c r="A196" s="78"/>
      <c r="B196" s="307" t="s">
        <v>281</v>
      </c>
      <c r="C196" s="308"/>
      <c r="D196" s="309"/>
      <c r="E196" s="97">
        <f>SUBTOTAL(9,E174:E195)</f>
        <v>103944.11199999999</v>
      </c>
      <c r="F196" s="97">
        <f t="shared" ref="F196:AE196" si="147">SUBTOTAL(9,F174:F195)</f>
        <v>87524.767999999996</v>
      </c>
      <c r="G196" s="97">
        <f t="shared" si="147"/>
        <v>124077.91699999999</v>
      </c>
      <c r="H196" s="97">
        <f t="shared" si="147"/>
        <v>23073.072</v>
      </c>
      <c r="I196" s="97">
        <f t="shared" si="147"/>
        <v>13500</v>
      </c>
      <c r="J196" s="97">
        <f t="shared" si="147"/>
        <v>36573.072</v>
      </c>
      <c r="K196" s="97">
        <f t="shared" si="147"/>
        <v>4241.0079999999998</v>
      </c>
      <c r="L196" s="97">
        <f t="shared" si="147"/>
        <v>0</v>
      </c>
      <c r="M196" s="97">
        <f t="shared" si="147"/>
        <v>0</v>
      </c>
      <c r="N196" s="97">
        <f t="shared" si="147"/>
        <v>0</v>
      </c>
      <c r="O196" s="97">
        <f t="shared" si="147"/>
        <v>0</v>
      </c>
      <c r="P196" s="97">
        <f t="shared" si="147"/>
        <v>0</v>
      </c>
      <c r="Q196" s="97">
        <f t="shared" si="147"/>
        <v>0</v>
      </c>
      <c r="R196" s="97">
        <f t="shared" si="147"/>
        <v>3006</v>
      </c>
      <c r="S196" s="97">
        <f t="shared" si="147"/>
        <v>4241.0079999999998</v>
      </c>
      <c r="T196" s="97">
        <f t="shared" si="147"/>
        <v>15826.064</v>
      </c>
      <c r="U196" s="97">
        <f t="shared" si="147"/>
        <v>23073.072</v>
      </c>
      <c r="V196" s="97">
        <f t="shared" si="147"/>
        <v>13500</v>
      </c>
      <c r="W196" s="97">
        <f t="shared" si="147"/>
        <v>0</v>
      </c>
      <c r="X196" s="97">
        <f t="shared" si="147"/>
        <v>0</v>
      </c>
      <c r="Y196" s="97">
        <f t="shared" si="147"/>
        <v>0</v>
      </c>
      <c r="Z196" s="97">
        <f t="shared" si="147"/>
        <v>0</v>
      </c>
      <c r="AA196" s="97">
        <f t="shared" si="147"/>
        <v>0</v>
      </c>
      <c r="AB196" s="97">
        <f t="shared" si="147"/>
        <v>0</v>
      </c>
      <c r="AC196" s="97">
        <f t="shared" si="147"/>
        <v>13500</v>
      </c>
      <c r="AD196" s="97">
        <f t="shared" si="147"/>
        <v>0</v>
      </c>
      <c r="AE196" s="97">
        <f t="shared" si="147"/>
        <v>13500</v>
      </c>
      <c r="AF196" s="224"/>
    </row>
    <row r="197" spans="1:33" ht="94.5" customHeight="1" outlineLevel="2" x14ac:dyDescent="0.4">
      <c r="A197" s="48">
        <v>3</v>
      </c>
      <c r="B197" s="60">
        <v>821</v>
      </c>
      <c r="C197" s="61">
        <v>2263</v>
      </c>
      <c r="D197" s="62" t="s">
        <v>282</v>
      </c>
      <c r="E197" s="22">
        <v>6790</v>
      </c>
      <c r="F197" s="22">
        <v>4640</v>
      </c>
      <c r="G197" s="22">
        <f t="shared" ref="G197:G220" si="148">F197+J197</f>
        <v>8140</v>
      </c>
      <c r="H197" s="63">
        <f t="shared" ref="H197:H220" si="149">U197</f>
        <v>500</v>
      </c>
      <c r="I197" s="84">
        <f t="shared" ref="I197:I203" si="150">AE197</f>
        <v>3000</v>
      </c>
      <c r="J197" s="24">
        <f>SUM(H197:I197)</f>
        <v>3500</v>
      </c>
      <c r="K197" s="64">
        <v>500</v>
      </c>
      <c r="L197" s="65"/>
      <c r="M197" s="66"/>
      <c r="N197" s="66"/>
      <c r="O197" s="66"/>
      <c r="P197" s="66"/>
      <c r="Q197" s="66"/>
      <c r="R197" s="27"/>
      <c r="S197" s="27">
        <f t="shared" ref="S197:S220" si="151">SUM(K197:Q197)</f>
        <v>500</v>
      </c>
      <c r="T197" s="66"/>
      <c r="U197" s="28">
        <f>SUM(R197:T197)</f>
        <v>500</v>
      </c>
      <c r="V197" s="64">
        <v>3000</v>
      </c>
      <c r="W197" s="65"/>
      <c r="X197" s="66"/>
      <c r="Y197" s="66"/>
      <c r="Z197" s="66"/>
      <c r="AA197" s="66"/>
      <c r="AB197" s="66"/>
      <c r="AC197" s="27">
        <f t="shared" ref="AC197:AC203" si="152">SUM(V197:AB197)</f>
        <v>3000</v>
      </c>
      <c r="AD197" s="66"/>
      <c r="AE197" s="23">
        <f t="shared" ref="AE197:AE203" si="153">SUM(AC197:AD197)</f>
        <v>3000</v>
      </c>
      <c r="AF197" s="56" t="s">
        <v>283</v>
      </c>
    </row>
    <row r="198" spans="1:33" ht="67.5" customHeight="1" outlineLevel="2" x14ac:dyDescent="0.4">
      <c r="A198" s="48">
        <v>3</v>
      </c>
      <c r="B198" s="60">
        <v>821</v>
      </c>
      <c r="C198" s="61">
        <v>3781</v>
      </c>
      <c r="D198" s="62" t="s">
        <v>284</v>
      </c>
      <c r="E198" s="22">
        <v>9800</v>
      </c>
      <c r="F198" s="22">
        <v>7225.1540000000005</v>
      </c>
      <c r="G198" s="22">
        <f t="shared" si="148"/>
        <v>7725.1540000000005</v>
      </c>
      <c r="H198" s="63">
        <f t="shared" si="149"/>
        <v>500</v>
      </c>
      <c r="I198" s="84">
        <f t="shared" si="150"/>
        <v>0</v>
      </c>
      <c r="J198" s="24">
        <f>SUM(H198:I198)</f>
        <v>500</v>
      </c>
      <c r="K198" s="64">
        <v>500</v>
      </c>
      <c r="L198" s="65"/>
      <c r="M198" s="66"/>
      <c r="N198" s="66"/>
      <c r="O198" s="66"/>
      <c r="P198" s="66"/>
      <c r="Q198" s="66"/>
      <c r="R198" s="27"/>
      <c r="S198" s="27">
        <f t="shared" si="151"/>
        <v>500</v>
      </c>
      <c r="T198" s="66"/>
      <c r="U198" s="28">
        <f t="shared" ref="U198:U209" si="154">SUM(S198:T198)</f>
        <v>500</v>
      </c>
      <c r="V198" s="64"/>
      <c r="W198" s="65"/>
      <c r="X198" s="66"/>
      <c r="Y198" s="66"/>
      <c r="Z198" s="66"/>
      <c r="AA198" s="66"/>
      <c r="AB198" s="66"/>
      <c r="AC198" s="27">
        <f t="shared" si="152"/>
        <v>0</v>
      </c>
      <c r="AD198" s="66"/>
      <c r="AE198" s="23">
        <f t="shared" si="153"/>
        <v>0</v>
      </c>
      <c r="AF198" s="56" t="s">
        <v>285</v>
      </c>
    </row>
    <row r="199" spans="1:33" ht="56.25" customHeight="1" outlineLevel="2" x14ac:dyDescent="0.4">
      <c r="A199" s="48">
        <v>3</v>
      </c>
      <c r="B199" s="60">
        <v>821</v>
      </c>
      <c r="C199" s="68">
        <v>4213</v>
      </c>
      <c r="D199" s="225" t="s">
        <v>286</v>
      </c>
      <c r="E199" s="22"/>
      <c r="F199" s="77"/>
      <c r="G199" s="22">
        <f t="shared" si="148"/>
        <v>0</v>
      </c>
      <c r="H199" s="63">
        <f t="shared" si="149"/>
        <v>0</v>
      </c>
      <c r="I199" s="22">
        <f t="shared" si="150"/>
        <v>600</v>
      </c>
      <c r="J199" s="77"/>
      <c r="K199" s="64"/>
      <c r="L199" s="65"/>
      <c r="M199" s="66"/>
      <c r="N199" s="66"/>
      <c r="O199" s="66"/>
      <c r="P199" s="66"/>
      <c r="Q199" s="66"/>
      <c r="R199" s="66"/>
      <c r="S199" s="66">
        <f t="shared" si="151"/>
        <v>0</v>
      </c>
      <c r="T199" s="66"/>
      <c r="U199" s="67">
        <f t="shared" si="154"/>
        <v>0</v>
      </c>
      <c r="V199" s="64">
        <v>600</v>
      </c>
      <c r="W199" s="65"/>
      <c r="X199" s="66"/>
      <c r="Y199" s="66"/>
      <c r="Z199" s="66"/>
      <c r="AA199" s="66"/>
      <c r="AB199" s="66"/>
      <c r="AC199" s="66">
        <f t="shared" si="152"/>
        <v>600</v>
      </c>
      <c r="AD199" s="66"/>
      <c r="AE199" s="63">
        <f t="shared" si="153"/>
        <v>600</v>
      </c>
      <c r="AF199" s="56"/>
    </row>
    <row r="200" spans="1:33" ht="91.2" outlineLevel="1" x14ac:dyDescent="0.4">
      <c r="A200" s="48">
        <v>9</v>
      </c>
      <c r="B200" s="60">
        <v>821</v>
      </c>
      <c r="C200" s="68">
        <v>4214</v>
      </c>
      <c r="D200" s="114" t="s">
        <v>287</v>
      </c>
      <c r="E200" s="22"/>
      <c r="F200" s="77"/>
      <c r="G200" s="22">
        <f t="shared" si="148"/>
        <v>350</v>
      </c>
      <c r="H200" s="63">
        <f t="shared" si="149"/>
        <v>350</v>
      </c>
      <c r="I200" s="22">
        <f t="shared" si="150"/>
        <v>0</v>
      </c>
      <c r="J200" s="24">
        <f t="shared" ref="J200:J219" si="155">SUM(H200:I200)</f>
        <v>350</v>
      </c>
      <c r="K200" s="64">
        <v>350</v>
      </c>
      <c r="L200" s="65"/>
      <c r="M200" s="66"/>
      <c r="N200" s="66"/>
      <c r="O200" s="66"/>
      <c r="P200" s="66"/>
      <c r="Q200" s="66"/>
      <c r="R200" s="27"/>
      <c r="S200" s="27">
        <f t="shared" si="151"/>
        <v>350</v>
      </c>
      <c r="T200" s="66"/>
      <c r="U200" s="28">
        <f t="shared" si="154"/>
        <v>350</v>
      </c>
      <c r="V200" s="64"/>
      <c r="W200" s="65"/>
      <c r="X200" s="66"/>
      <c r="Y200" s="66"/>
      <c r="Z200" s="66"/>
      <c r="AA200" s="66"/>
      <c r="AB200" s="66"/>
      <c r="AC200" s="27">
        <f t="shared" si="152"/>
        <v>0</v>
      </c>
      <c r="AD200" s="66"/>
      <c r="AE200" s="23">
        <f t="shared" si="153"/>
        <v>0</v>
      </c>
      <c r="AF200" s="56" t="s">
        <v>288</v>
      </c>
    </row>
    <row r="201" spans="1:33" ht="91.2" outlineLevel="2" x14ac:dyDescent="0.4">
      <c r="A201" s="48">
        <v>13</v>
      </c>
      <c r="B201" s="60">
        <v>821</v>
      </c>
      <c r="C201" s="61">
        <v>2776</v>
      </c>
      <c r="D201" s="114" t="s">
        <v>289</v>
      </c>
      <c r="E201" s="22">
        <v>7000</v>
      </c>
      <c r="F201" s="77">
        <v>6500</v>
      </c>
      <c r="G201" s="22">
        <f t="shared" si="148"/>
        <v>7500</v>
      </c>
      <c r="H201" s="63">
        <f t="shared" si="149"/>
        <v>1000</v>
      </c>
      <c r="I201" s="22">
        <f t="shared" si="150"/>
        <v>0</v>
      </c>
      <c r="J201" s="24">
        <f t="shared" si="155"/>
        <v>1000</v>
      </c>
      <c r="K201" s="64">
        <v>1000</v>
      </c>
      <c r="L201" s="65"/>
      <c r="M201" s="66"/>
      <c r="N201" s="66"/>
      <c r="O201" s="66"/>
      <c r="P201" s="66"/>
      <c r="Q201" s="66"/>
      <c r="R201" s="27"/>
      <c r="S201" s="27">
        <f t="shared" si="151"/>
        <v>1000</v>
      </c>
      <c r="T201" s="66"/>
      <c r="U201" s="28">
        <f t="shared" si="154"/>
        <v>1000</v>
      </c>
      <c r="V201" s="64"/>
      <c r="W201" s="65"/>
      <c r="X201" s="66"/>
      <c r="Y201" s="66"/>
      <c r="Z201" s="66"/>
      <c r="AA201" s="66"/>
      <c r="AB201" s="66"/>
      <c r="AC201" s="27">
        <f t="shared" si="152"/>
        <v>0</v>
      </c>
      <c r="AD201" s="66"/>
      <c r="AE201" s="23">
        <f t="shared" si="153"/>
        <v>0</v>
      </c>
      <c r="AF201" s="56" t="s">
        <v>290</v>
      </c>
    </row>
    <row r="202" spans="1:33" ht="78" customHeight="1" outlineLevel="2" x14ac:dyDescent="0.4">
      <c r="A202" s="48">
        <v>13</v>
      </c>
      <c r="B202" s="60">
        <v>821</v>
      </c>
      <c r="C202" s="68">
        <v>4215</v>
      </c>
      <c r="D202" s="114" t="s">
        <v>291</v>
      </c>
      <c r="E202" s="22"/>
      <c r="F202" s="77"/>
      <c r="G202" s="22">
        <f t="shared" si="148"/>
        <v>120</v>
      </c>
      <c r="H202" s="63">
        <f t="shared" si="149"/>
        <v>120</v>
      </c>
      <c r="I202" s="22">
        <f t="shared" si="150"/>
        <v>0</v>
      </c>
      <c r="J202" s="24">
        <f t="shared" si="155"/>
        <v>120</v>
      </c>
      <c r="K202" s="64">
        <v>120</v>
      </c>
      <c r="L202" s="65"/>
      <c r="M202" s="66"/>
      <c r="N202" s="66"/>
      <c r="O202" s="66"/>
      <c r="P202" s="66"/>
      <c r="Q202" s="66"/>
      <c r="R202" s="27"/>
      <c r="S202" s="27">
        <f t="shared" si="151"/>
        <v>120</v>
      </c>
      <c r="T202" s="66"/>
      <c r="U202" s="28">
        <f t="shared" si="154"/>
        <v>120</v>
      </c>
      <c r="V202" s="64"/>
      <c r="W202" s="65"/>
      <c r="X202" s="66"/>
      <c r="Y202" s="66"/>
      <c r="Z202" s="66"/>
      <c r="AA202" s="66"/>
      <c r="AB202" s="66"/>
      <c r="AC202" s="27">
        <f t="shared" si="152"/>
        <v>0</v>
      </c>
      <c r="AD202" s="66"/>
      <c r="AE202" s="23">
        <f t="shared" si="153"/>
        <v>0</v>
      </c>
      <c r="AF202" s="56" t="s">
        <v>292</v>
      </c>
    </row>
    <row r="203" spans="1:33" s="53" customFormat="1" ht="96" customHeight="1" outlineLevel="2" x14ac:dyDescent="0.4">
      <c r="A203" s="48">
        <v>14</v>
      </c>
      <c r="B203" s="60">
        <v>821</v>
      </c>
      <c r="C203" s="61">
        <v>3692</v>
      </c>
      <c r="D203" s="114" t="s">
        <v>293</v>
      </c>
      <c r="E203" s="22">
        <v>4750</v>
      </c>
      <c r="F203" s="77">
        <v>4750</v>
      </c>
      <c r="G203" s="22">
        <f t="shared" si="148"/>
        <v>5550</v>
      </c>
      <c r="H203" s="63">
        <f t="shared" si="149"/>
        <v>800</v>
      </c>
      <c r="I203" s="22">
        <f t="shared" si="150"/>
        <v>0</v>
      </c>
      <c r="J203" s="24">
        <f t="shared" si="155"/>
        <v>800</v>
      </c>
      <c r="K203" s="64">
        <v>-2070</v>
      </c>
      <c r="L203" s="65"/>
      <c r="M203" s="66"/>
      <c r="N203" s="66"/>
      <c r="O203" s="66"/>
      <c r="P203" s="66"/>
      <c r="Q203" s="66">
        <v>-2130</v>
      </c>
      <c r="R203" s="27"/>
      <c r="S203" s="27">
        <f t="shared" si="151"/>
        <v>-4200</v>
      </c>
      <c r="T203" s="66">
        <v>5000</v>
      </c>
      <c r="U203" s="28">
        <f t="shared" si="154"/>
        <v>800</v>
      </c>
      <c r="V203" s="64"/>
      <c r="W203" s="65"/>
      <c r="X203" s="66"/>
      <c r="Y203" s="66"/>
      <c r="Z203" s="66"/>
      <c r="AA203" s="66"/>
      <c r="AB203" s="66"/>
      <c r="AC203" s="27">
        <f t="shared" si="152"/>
        <v>0</v>
      </c>
      <c r="AD203" s="66"/>
      <c r="AE203" s="23">
        <f t="shared" si="153"/>
        <v>0</v>
      </c>
      <c r="AF203" s="56" t="s">
        <v>294</v>
      </c>
    </row>
    <row r="204" spans="1:33" ht="78" customHeight="1" outlineLevel="2" x14ac:dyDescent="0.4">
      <c r="A204" s="48">
        <v>14</v>
      </c>
      <c r="B204" s="69">
        <v>821</v>
      </c>
      <c r="C204" s="68">
        <v>4216</v>
      </c>
      <c r="D204" s="114" t="s">
        <v>295</v>
      </c>
      <c r="E204" s="22"/>
      <c r="F204" s="77"/>
      <c r="G204" s="22">
        <f t="shared" si="148"/>
        <v>600</v>
      </c>
      <c r="H204" s="63">
        <f t="shared" si="149"/>
        <v>600</v>
      </c>
      <c r="I204" s="22">
        <f>AE204</f>
        <v>0</v>
      </c>
      <c r="J204" s="24">
        <f t="shared" si="155"/>
        <v>600</v>
      </c>
      <c r="K204" s="64">
        <v>600</v>
      </c>
      <c r="L204" s="65"/>
      <c r="M204" s="66"/>
      <c r="N204" s="66"/>
      <c r="O204" s="66"/>
      <c r="P204" s="66"/>
      <c r="Q204" s="66"/>
      <c r="R204" s="27"/>
      <c r="S204" s="27">
        <f t="shared" si="151"/>
        <v>600</v>
      </c>
      <c r="T204" s="66"/>
      <c r="U204" s="28">
        <f t="shared" si="154"/>
        <v>600</v>
      </c>
      <c r="V204" s="64"/>
      <c r="W204" s="65"/>
      <c r="X204" s="66"/>
      <c r="Y204" s="66"/>
      <c r="Z204" s="66"/>
      <c r="AA204" s="66"/>
      <c r="AB204" s="66"/>
      <c r="AC204" s="27">
        <f>SUM(V204:AB204)</f>
        <v>0</v>
      </c>
      <c r="AD204" s="66"/>
      <c r="AE204" s="23">
        <f>SUM(AC204:AD204)</f>
        <v>0</v>
      </c>
      <c r="AF204" s="56" t="s">
        <v>240</v>
      </c>
    </row>
    <row r="205" spans="1:33" s="205" customFormat="1" ht="108" customHeight="1" outlineLevel="2" x14ac:dyDescent="0.4">
      <c r="A205" s="48">
        <v>14</v>
      </c>
      <c r="B205" s="60">
        <v>821</v>
      </c>
      <c r="C205" s="61">
        <v>3646</v>
      </c>
      <c r="D205" s="114" t="s">
        <v>296</v>
      </c>
      <c r="E205" s="226">
        <v>8900</v>
      </c>
      <c r="F205" s="227">
        <v>800</v>
      </c>
      <c r="G205" s="226">
        <f t="shared" si="148"/>
        <v>10050</v>
      </c>
      <c r="H205" s="228">
        <f t="shared" si="149"/>
        <v>9250</v>
      </c>
      <c r="I205" s="226">
        <f>AE205</f>
        <v>0</v>
      </c>
      <c r="J205" s="229">
        <f t="shared" si="155"/>
        <v>9250</v>
      </c>
      <c r="K205" s="230"/>
      <c r="L205" s="231"/>
      <c r="M205" s="118"/>
      <c r="N205" s="118"/>
      <c r="O205" s="118"/>
      <c r="P205" s="118"/>
      <c r="Q205" s="118"/>
      <c r="R205" s="92"/>
      <c r="S205" s="92">
        <f t="shared" si="151"/>
        <v>0</v>
      </c>
      <c r="T205" s="118">
        <v>9250</v>
      </c>
      <c r="U205" s="232">
        <f>SUM(R205:T205)</f>
        <v>9250</v>
      </c>
      <c r="V205" s="233"/>
      <c r="W205" s="118"/>
      <c r="X205" s="231"/>
      <c r="Y205" s="118"/>
      <c r="Z205" s="118"/>
      <c r="AA205" s="118"/>
      <c r="AB205" s="118"/>
      <c r="AC205" s="92">
        <f>SUM(V205:AB205)</f>
        <v>0</v>
      </c>
      <c r="AD205" s="118"/>
      <c r="AE205" s="234">
        <f>SUM(AC205:AD205)</f>
        <v>0</v>
      </c>
      <c r="AF205" s="235" t="s">
        <v>297</v>
      </c>
      <c r="AG205" s="236"/>
    </row>
    <row r="206" spans="1:33" s="205" customFormat="1" ht="111" customHeight="1" outlineLevel="2" x14ac:dyDescent="0.4">
      <c r="A206" s="48">
        <v>14</v>
      </c>
      <c r="B206" s="60">
        <v>821</v>
      </c>
      <c r="C206" s="61">
        <v>3516</v>
      </c>
      <c r="D206" s="114" t="s">
        <v>298</v>
      </c>
      <c r="E206" s="226">
        <v>6000</v>
      </c>
      <c r="F206" s="227">
        <v>1760</v>
      </c>
      <c r="G206" s="226">
        <f t="shared" si="148"/>
        <v>3170</v>
      </c>
      <c r="H206" s="228">
        <f t="shared" si="149"/>
        <v>1000</v>
      </c>
      <c r="I206" s="226">
        <f>AE206</f>
        <v>410</v>
      </c>
      <c r="J206" s="229">
        <f t="shared" si="155"/>
        <v>1410</v>
      </c>
      <c r="K206" s="230">
        <v>1000</v>
      </c>
      <c r="L206" s="231"/>
      <c r="M206" s="118"/>
      <c r="N206" s="118"/>
      <c r="O206" s="118"/>
      <c r="P206" s="118"/>
      <c r="Q206" s="118"/>
      <c r="R206" s="92"/>
      <c r="S206" s="92">
        <f t="shared" si="151"/>
        <v>1000</v>
      </c>
      <c r="T206" s="118"/>
      <c r="U206" s="232">
        <f>SUM(R206:S206)</f>
        <v>1000</v>
      </c>
      <c r="V206" s="233">
        <v>410</v>
      </c>
      <c r="W206" s="118"/>
      <c r="X206" s="231"/>
      <c r="Y206" s="118"/>
      <c r="Z206" s="118"/>
      <c r="AA206" s="118"/>
      <c r="AB206" s="118"/>
      <c r="AC206" s="92">
        <f>SUM(V206:AB206)</f>
        <v>410</v>
      </c>
      <c r="AD206" s="118"/>
      <c r="AE206" s="234">
        <f>SUM(AC206:AD206)</f>
        <v>410</v>
      </c>
      <c r="AF206" s="235" t="s">
        <v>240</v>
      </c>
      <c r="AG206" s="236"/>
    </row>
    <row r="207" spans="1:33" s="205" customFormat="1" ht="78" customHeight="1" outlineLevel="2" x14ac:dyDescent="0.4">
      <c r="A207" s="48">
        <v>14</v>
      </c>
      <c r="B207" s="69">
        <v>821</v>
      </c>
      <c r="C207" s="61">
        <v>3909</v>
      </c>
      <c r="D207" s="114" t="s">
        <v>299</v>
      </c>
      <c r="E207" s="226">
        <v>4500</v>
      </c>
      <c r="F207" s="227">
        <v>1000</v>
      </c>
      <c r="G207" s="226">
        <f t="shared" si="148"/>
        <v>4620</v>
      </c>
      <c r="H207" s="228">
        <f t="shared" si="149"/>
        <v>3620</v>
      </c>
      <c r="I207" s="226">
        <f t="shared" ref="I207:I220" si="156">AE207</f>
        <v>0</v>
      </c>
      <c r="J207" s="229">
        <f t="shared" si="155"/>
        <v>3620</v>
      </c>
      <c r="K207" s="230">
        <v>3620</v>
      </c>
      <c r="L207" s="231"/>
      <c r="M207" s="118"/>
      <c r="N207" s="118"/>
      <c r="O207" s="118"/>
      <c r="P207" s="118"/>
      <c r="Q207" s="118"/>
      <c r="R207" s="92"/>
      <c r="S207" s="92">
        <f t="shared" si="151"/>
        <v>3620</v>
      </c>
      <c r="T207" s="118"/>
      <c r="U207" s="232">
        <f t="shared" si="154"/>
        <v>3620</v>
      </c>
      <c r="V207" s="233"/>
      <c r="W207" s="118"/>
      <c r="X207" s="231"/>
      <c r="Y207" s="118"/>
      <c r="Z207" s="118"/>
      <c r="AA207" s="118"/>
      <c r="AB207" s="118"/>
      <c r="AC207" s="92">
        <f t="shared" ref="AC207:AC220" si="157">SUM(V207:AB207)</f>
        <v>0</v>
      </c>
      <c r="AD207" s="118"/>
      <c r="AE207" s="234">
        <f t="shared" ref="AE207:AE220" si="158">SUM(AC207:AD207)</f>
        <v>0</v>
      </c>
      <c r="AF207" s="235" t="s">
        <v>240</v>
      </c>
      <c r="AG207" s="236"/>
    </row>
    <row r="208" spans="1:33" s="205" customFormat="1" ht="65.25" customHeight="1" outlineLevel="2" x14ac:dyDescent="0.4">
      <c r="A208" s="48">
        <v>14</v>
      </c>
      <c r="B208" s="60">
        <v>821</v>
      </c>
      <c r="C208" s="61">
        <v>4135</v>
      </c>
      <c r="D208" s="114" t="s">
        <v>300</v>
      </c>
      <c r="E208" s="226">
        <v>100</v>
      </c>
      <c r="F208" s="227">
        <v>100</v>
      </c>
      <c r="G208" s="226">
        <f t="shared" si="148"/>
        <v>1100</v>
      </c>
      <c r="H208" s="228">
        <f>U208</f>
        <v>500</v>
      </c>
      <c r="I208" s="226">
        <f>AE208</f>
        <v>500</v>
      </c>
      <c r="J208" s="229">
        <f>SUM(H208:I208)</f>
        <v>1000</v>
      </c>
      <c r="K208" s="230">
        <v>500</v>
      </c>
      <c r="L208" s="231"/>
      <c r="M208" s="118"/>
      <c r="N208" s="118"/>
      <c r="O208" s="118"/>
      <c r="P208" s="118"/>
      <c r="Q208" s="118"/>
      <c r="R208" s="92"/>
      <c r="S208" s="92">
        <f>SUM(K208:Q208)</f>
        <v>500</v>
      </c>
      <c r="T208" s="118"/>
      <c r="U208" s="232">
        <f t="shared" si="154"/>
        <v>500</v>
      </c>
      <c r="V208" s="233">
        <v>500</v>
      </c>
      <c r="W208" s="118"/>
      <c r="X208" s="231"/>
      <c r="Y208" s="118"/>
      <c r="Z208" s="118"/>
      <c r="AA208" s="118"/>
      <c r="AB208" s="118"/>
      <c r="AC208" s="92">
        <f>SUM(V208:AB208)</f>
        <v>500</v>
      </c>
      <c r="AD208" s="118"/>
      <c r="AE208" s="234">
        <f>SUM(AC208:AD208)</f>
        <v>500</v>
      </c>
      <c r="AF208" s="237"/>
      <c r="AG208" s="236"/>
    </row>
    <row r="209" spans="1:33" s="205" customFormat="1" ht="96" customHeight="1" outlineLevel="2" x14ac:dyDescent="0.4">
      <c r="A209" s="48">
        <v>18</v>
      </c>
      <c r="B209" s="61">
        <v>821</v>
      </c>
      <c r="C209" s="61">
        <v>3508</v>
      </c>
      <c r="D209" s="114" t="s">
        <v>301</v>
      </c>
      <c r="E209" s="226">
        <v>2200</v>
      </c>
      <c r="F209" s="227">
        <v>2180</v>
      </c>
      <c r="G209" s="226">
        <f t="shared" si="148"/>
        <v>2180</v>
      </c>
      <c r="H209" s="228">
        <f t="shared" si="149"/>
        <v>0</v>
      </c>
      <c r="I209" s="226">
        <f t="shared" si="156"/>
        <v>0</v>
      </c>
      <c r="J209" s="229">
        <f t="shared" si="155"/>
        <v>0</v>
      </c>
      <c r="K209" s="230">
        <v>87.75</v>
      </c>
      <c r="L209" s="231"/>
      <c r="M209" s="118"/>
      <c r="N209" s="118"/>
      <c r="O209" s="118"/>
      <c r="P209" s="118"/>
      <c r="Q209" s="118"/>
      <c r="R209" s="92"/>
      <c r="S209" s="92">
        <f t="shared" si="151"/>
        <v>87.75</v>
      </c>
      <c r="T209" s="118">
        <v>-87.75</v>
      </c>
      <c r="U209" s="232">
        <f t="shared" si="154"/>
        <v>0</v>
      </c>
      <c r="V209" s="233"/>
      <c r="W209" s="118"/>
      <c r="X209" s="231"/>
      <c r="Y209" s="118"/>
      <c r="Z209" s="118"/>
      <c r="AA209" s="118"/>
      <c r="AB209" s="118"/>
      <c r="AC209" s="92">
        <f t="shared" si="157"/>
        <v>0</v>
      </c>
      <c r="AD209" s="118"/>
      <c r="AE209" s="234">
        <f t="shared" si="158"/>
        <v>0</v>
      </c>
      <c r="AF209" s="237" t="s">
        <v>302</v>
      </c>
      <c r="AG209" s="236"/>
    </row>
    <row r="210" spans="1:33" s="205" customFormat="1" ht="63" customHeight="1" outlineLevel="2" x14ac:dyDescent="0.4">
      <c r="A210" s="48">
        <v>22</v>
      </c>
      <c r="B210" s="60">
        <v>821</v>
      </c>
      <c r="C210" s="61">
        <v>3910</v>
      </c>
      <c r="D210" s="114" t="s">
        <v>303</v>
      </c>
      <c r="E210" s="226">
        <v>858</v>
      </c>
      <c r="F210" s="227">
        <v>858</v>
      </c>
      <c r="G210" s="226">
        <f t="shared" si="148"/>
        <v>1351</v>
      </c>
      <c r="H210" s="228">
        <f t="shared" si="149"/>
        <v>333</v>
      </c>
      <c r="I210" s="226">
        <f t="shared" si="156"/>
        <v>160</v>
      </c>
      <c r="J210" s="229">
        <f t="shared" si="155"/>
        <v>493</v>
      </c>
      <c r="K210" s="230">
        <v>333</v>
      </c>
      <c r="L210" s="231"/>
      <c r="M210" s="118"/>
      <c r="N210" s="118"/>
      <c r="O210" s="118"/>
      <c r="P210" s="118"/>
      <c r="Q210" s="118"/>
      <c r="R210" s="92"/>
      <c r="S210" s="92">
        <f t="shared" si="151"/>
        <v>333</v>
      </c>
      <c r="T210" s="118"/>
      <c r="U210" s="232">
        <f>SUM(R210:T210)</f>
        <v>333</v>
      </c>
      <c r="V210" s="233">
        <v>160</v>
      </c>
      <c r="W210" s="118"/>
      <c r="X210" s="231"/>
      <c r="Y210" s="118"/>
      <c r="Z210" s="118"/>
      <c r="AA210" s="118"/>
      <c r="AB210" s="118"/>
      <c r="AC210" s="92">
        <f t="shared" si="157"/>
        <v>160</v>
      </c>
      <c r="AD210" s="118"/>
      <c r="AE210" s="234">
        <f t="shared" si="158"/>
        <v>160</v>
      </c>
      <c r="AF210" s="237"/>
      <c r="AG210" s="236"/>
    </row>
    <row r="211" spans="1:33" s="205" customFormat="1" ht="79.5" customHeight="1" outlineLevel="2" x14ac:dyDescent="0.4">
      <c r="A211" s="75">
        <v>22</v>
      </c>
      <c r="B211" s="31">
        <v>821</v>
      </c>
      <c r="C211" s="32">
        <v>3905</v>
      </c>
      <c r="D211" s="238" t="s">
        <v>304</v>
      </c>
      <c r="E211" s="226">
        <v>500</v>
      </c>
      <c r="F211" s="227">
        <v>500</v>
      </c>
      <c r="G211" s="226">
        <f t="shared" si="148"/>
        <v>1200</v>
      </c>
      <c r="H211" s="228">
        <f t="shared" si="149"/>
        <v>700</v>
      </c>
      <c r="I211" s="226">
        <f t="shared" si="156"/>
        <v>0</v>
      </c>
      <c r="J211" s="229">
        <f t="shared" si="155"/>
        <v>700</v>
      </c>
      <c r="K211" s="230">
        <v>700</v>
      </c>
      <c r="L211" s="231"/>
      <c r="M211" s="118"/>
      <c r="N211" s="118"/>
      <c r="O211" s="118"/>
      <c r="P211" s="118"/>
      <c r="Q211" s="118"/>
      <c r="R211" s="92"/>
      <c r="S211" s="92">
        <f t="shared" si="151"/>
        <v>700</v>
      </c>
      <c r="T211" s="118"/>
      <c r="U211" s="232">
        <f t="shared" ref="U211:U216" si="159">SUM(R211:T211)</f>
        <v>700</v>
      </c>
      <c r="V211" s="233"/>
      <c r="W211" s="118"/>
      <c r="X211" s="231"/>
      <c r="Y211" s="118"/>
      <c r="Z211" s="118"/>
      <c r="AA211" s="118"/>
      <c r="AB211" s="118"/>
      <c r="AC211" s="92">
        <f t="shared" si="157"/>
        <v>0</v>
      </c>
      <c r="AD211" s="118"/>
      <c r="AE211" s="234">
        <f t="shared" si="158"/>
        <v>0</v>
      </c>
      <c r="AF211" s="237"/>
      <c r="AG211" s="236"/>
    </row>
    <row r="212" spans="1:33" s="205" customFormat="1" ht="79.5" customHeight="1" outlineLevel="2" x14ac:dyDescent="0.4">
      <c r="A212" s="48">
        <v>22</v>
      </c>
      <c r="B212" s="60">
        <v>821</v>
      </c>
      <c r="C212" s="61">
        <v>4068</v>
      </c>
      <c r="D212" s="239" t="s">
        <v>305</v>
      </c>
      <c r="E212" s="226">
        <v>100</v>
      </c>
      <c r="F212" s="227">
        <v>100</v>
      </c>
      <c r="G212" s="226">
        <f t="shared" si="148"/>
        <v>150</v>
      </c>
      <c r="H212" s="228">
        <f t="shared" si="149"/>
        <v>0</v>
      </c>
      <c r="I212" s="226">
        <f t="shared" si="156"/>
        <v>50</v>
      </c>
      <c r="J212" s="229">
        <f t="shared" si="155"/>
        <v>50</v>
      </c>
      <c r="K212" s="230"/>
      <c r="L212" s="231"/>
      <c r="M212" s="118"/>
      <c r="N212" s="118"/>
      <c r="O212" s="118"/>
      <c r="P212" s="118"/>
      <c r="Q212" s="118"/>
      <c r="R212" s="92"/>
      <c r="S212" s="92">
        <f t="shared" si="151"/>
        <v>0</v>
      </c>
      <c r="T212" s="118"/>
      <c r="U212" s="232">
        <f t="shared" si="159"/>
        <v>0</v>
      </c>
      <c r="V212" s="233">
        <v>50</v>
      </c>
      <c r="W212" s="118"/>
      <c r="X212" s="231"/>
      <c r="Y212" s="118"/>
      <c r="Z212" s="118"/>
      <c r="AA212" s="118"/>
      <c r="AB212" s="118"/>
      <c r="AC212" s="92">
        <f t="shared" si="157"/>
        <v>50</v>
      </c>
      <c r="AD212" s="118"/>
      <c r="AE212" s="234">
        <f t="shared" si="158"/>
        <v>50</v>
      </c>
      <c r="AF212" s="237"/>
      <c r="AG212" s="236"/>
    </row>
    <row r="213" spans="1:33" s="205" customFormat="1" ht="79.5" customHeight="1" outlineLevel="2" x14ac:dyDescent="0.4">
      <c r="A213" s="48">
        <v>22</v>
      </c>
      <c r="B213" s="18">
        <v>821</v>
      </c>
      <c r="C213" s="68">
        <v>4217</v>
      </c>
      <c r="D213" s="114" t="s">
        <v>306</v>
      </c>
      <c r="E213" s="226"/>
      <c r="F213" s="227"/>
      <c r="G213" s="226">
        <f t="shared" si="148"/>
        <v>200</v>
      </c>
      <c r="H213" s="228">
        <f t="shared" si="149"/>
        <v>200</v>
      </c>
      <c r="I213" s="226">
        <f t="shared" si="156"/>
        <v>0</v>
      </c>
      <c r="J213" s="229">
        <f t="shared" si="155"/>
        <v>200</v>
      </c>
      <c r="K213" s="230">
        <v>200</v>
      </c>
      <c r="L213" s="231"/>
      <c r="M213" s="118"/>
      <c r="N213" s="118"/>
      <c r="O213" s="118"/>
      <c r="P213" s="118"/>
      <c r="Q213" s="118"/>
      <c r="R213" s="92"/>
      <c r="S213" s="92">
        <f t="shared" si="151"/>
        <v>200</v>
      </c>
      <c r="T213" s="118"/>
      <c r="U213" s="232">
        <f t="shared" si="159"/>
        <v>200</v>
      </c>
      <c r="V213" s="233"/>
      <c r="W213" s="118"/>
      <c r="X213" s="231"/>
      <c r="Y213" s="118"/>
      <c r="Z213" s="118"/>
      <c r="AA213" s="118"/>
      <c r="AB213" s="118"/>
      <c r="AC213" s="92">
        <f t="shared" si="157"/>
        <v>0</v>
      </c>
      <c r="AD213" s="118"/>
      <c r="AE213" s="234">
        <f t="shared" si="158"/>
        <v>0</v>
      </c>
      <c r="AF213" s="237"/>
      <c r="AG213" s="236"/>
    </row>
    <row r="214" spans="1:33" s="205" customFormat="1" ht="79.5" customHeight="1" outlineLevel="2" x14ac:dyDescent="0.4">
      <c r="A214" s="48">
        <v>22</v>
      </c>
      <c r="B214" s="18">
        <v>821</v>
      </c>
      <c r="C214" s="68">
        <v>4218</v>
      </c>
      <c r="D214" s="114" t="s">
        <v>307</v>
      </c>
      <c r="E214" s="226"/>
      <c r="F214" s="227"/>
      <c r="G214" s="226">
        <f t="shared" si="148"/>
        <v>150</v>
      </c>
      <c r="H214" s="228">
        <f t="shared" si="149"/>
        <v>150</v>
      </c>
      <c r="I214" s="226">
        <f t="shared" si="156"/>
        <v>0</v>
      </c>
      <c r="J214" s="229">
        <f t="shared" si="155"/>
        <v>150</v>
      </c>
      <c r="K214" s="230">
        <v>150</v>
      </c>
      <c r="L214" s="231"/>
      <c r="M214" s="118"/>
      <c r="N214" s="118"/>
      <c r="O214" s="118"/>
      <c r="P214" s="118"/>
      <c r="Q214" s="118"/>
      <c r="R214" s="92"/>
      <c r="S214" s="92">
        <f t="shared" si="151"/>
        <v>150</v>
      </c>
      <c r="T214" s="118"/>
      <c r="U214" s="232">
        <f t="shared" si="159"/>
        <v>150</v>
      </c>
      <c r="V214" s="233"/>
      <c r="W214" s="118"/>
      <c r="X214" s="231"/>
      <c r="Y214" s="118"/>
      <c r="Z214" s="118"/>
      <c r="AA214" s="118"/>
      <c r="AB214" s="118"/>
      <c r="AC214" s="92">
        <f t="shared" si="157"/>
        <v>0</v>
      </c>
      <c r="AD214" s="118"/>
      <c r="AE214" s="234">
        <f t="shared" si="158"/>
        <v>0</v>
      </c>
      <c r="AF214" s="237"/>
      <c r="AG214" s="236"/>
    </row>
    <row r="215" spans="1:33" s="205" customFormat="1" ht="105" customHeight="1" outlineLevel="2" x14ac:dyDescent="0.4">
      <c r="A215" s="48">
        <v>22</v>
      </c>
      <c r="B215" s="18">
        <v>821</v>
      </c>
      <c r="C215" s="68">
        <v>4219</v>
      </c>
      <c r="D215" s="114" t="s">
        <v>308</v>
      </c>
      <c r="E215" s="226"/>
      <c r="F215" s="227"/>
      <c r="G215" s="226">
        <f t="shared" si="148"/>
        <v>150</v>
      </c>
      <c r="H215" s="228">
        <f t="shared" si="149"/>
        <v>150</v>
      </c>
      <c r="I215" s="226">
        <f t="shared" si="156"/>
        <v>0</v>
      </c>
      <c r="J215" s="229">
        <f t="shared" si="155"/>
        <v>150</v>
      </c>
      <c r="K215" s="230">
        <v>150</v>
      </c>
      <c r="L215" s="231"/>
      <c r="M215" s="118"/>
      <c r="N215" s="118"/>
      <c r="O215" s="118"/>
      <c r="P215" s="118"/>
      <c r="Q215" s="118"/>
      <c r="R215" s="92"/>
      <c r="S215" s="92">
        <f t="shared" si="151"/>
        <v>150</v>
      </c>
      <c r="T215" s="118"/>
      <c r="U215" s="232">
        <f t="shared" si="159"/>
        <v>150</v>
      </c>
      <c r="V215" s="233"/>
      <c r="W215" s="118"/>
      <c r="X215" s="231"/>
      <c r="Y215" s="118"/>
      <c r="Z215" s="118"/>
      <c r="AA215" s="118"/>
      <c r="AB215" s="118"/>
      <c r="AC215" s="92">
        <f t="shared" si="157"/>
        <v>0</v>
      </c>
      <c r="AD215" s="118"/>
      <c r="AE215" s="234">
        <f t="shared" si="158"/>
        <v>0</v>
      </c>
      <c r="AF215" s="237"/>
      <c r="AG215" s="236"/>
    </row>
    <row r="216" spans="1:33" s="205" customFormat="1" ht="79.5" customHeight="1" outlineLevel="2" x14ac:dyDescent="0.4">
      <c r="A216" s="48">
        <v>22</v>
      </c>
      <c r="B216" s="61">
        <v>821</v>
      </c>
      <c r="C216" s="68">
        <v>4220</v>
      </c>
      <c r="D216" s="239" t="s">
        <v>309</v>
      </c>
      <c r="E216" s="226"/>
      <c r="F216" s="227"/>
      <c r="G216" s="226">
        <f t="shared" si="148"/>
        <v>60</v>
      </c>
      <c r="H216" s="228">
        <f t="shared" si="149"/>
        <v>0</v>
      </c>
      <c r="I216" s="226">
        <f t="shared" si="156"/>
        <v>60</v>
      </c>
      <c r="J216" s="229">
        <f t="shared" si="155"/>
        <v>60</v>
      </c>
      <c r="K216" s="230"/>
      <c r="L216" s="231"/>
      <c r="M216" s="118"/>
      <c r="N216" s="118"/>
      <c r="O216" s="118"/>
      <c r="P216" s="118"/>
      <c r="Q216" s="118"/>
      <c r="R216" s="92"/>
      <c r="S216" s="92">
        <f t="shared" si="151"/>
        <v>0</v>
      </c>
      <c r="T216" s="118"/>
      <c r="U216" s="232">
        <f t="shared" si="159"/>
        <v>0</v>
      </c>
      <c r="V216" s="233">
        <v>60</v>
      </c>
      <c r="W216" s="118"/>
      <c r="X216" s="231"/>
      <c r="Y216" s="118"/>
      <c r="Z216" s="118"/>
      <c r="AA216" s="118"/>
      <c r="AB216" s="118"/>
      <c r="AC216" s="92">
        <f t="shared" si="157"/>
        <v>60</v>
      </c>
      <c r="AD216" s="118"/>
      <c r="AE216" s="234">
        <f t="shared" si="158"/>
        <v>60</v>
      </c>
      <c r="AF216" s="237"/>
      <c r="AG216" s="236"/>
    </row>
    <row r="217" spans="1:33" s="53" customFormat="1" ht="78" customHeight="1" outlineLevel="2" x14ac:dyDescent="0.4">
      <c r="A217" s="48">
        <v>14</v>
      </c>
      <c r="B217" s="60">
        <v>821</v>
      </c>
      <c r="C217" s="61">
        <v>4155</v>
      </c>
      <c r="D217" s="239" t="s">
        <v>310</v>
      </c>
      <c r="E217" s="22">
        <v>180</v>
      </c>
      <c r="F217" s="77">
        <v>180</v>
      </c>
      <c r="G217" s="22">
        <f t="shared" si="148"/>
        <v>244</v>
      </c>
      <c r="H217" s="63">
        <f t="shared" si="149"/>
        <v>64</v>
      </c>
      <c r="I217" s="22">
        <f t="shared" si="156"/>
        <v>0</v>
      </c>
      <c r="J217" s="24">
        <f t="shared" si="155"/>
        <v>64</v>
      </c>
      <c r="K217" s="64">
        <v>64</v>
      </c>
      <c r="L217" s="65"/>
      <c r="M217" s="66"/>
      <c r="N217" s="66"/>
      <c r="O217" s="66"/>
      <c r="P217" s="66"/>
      <c r="Q217" s="66"/>
      <c r="R217" s="27"/>
      <c r="S217" s="27">
        <f t="shared" si="151"/>
        <v>64</v>
      </c>
      <c r="T217" s="66"/>
      <c r="U217" s="28">
        <f>SUM(R217:T217)</f>
        <v>64</v>
      </c>
      <c r="V217" s="64"/>
      <c r="W217" s="65"/>
      <c r="X217" s="66"/>
      <c r="Y217" s="66"/>
      <c r="Z217" s="66"/>
      <c r="AA217" s="66"/>
      <c r="AB217" s="66"/>
      <c r="AC217" s="27">
        <f t="shared" si="157"/>
        <v>0</v>
      </c>
      <c r="AD217" s="66"/>
      <c r="AE217" s="23">
        <f t="shared" si="158"/>
        <v>0</v>
      </c>
      <c r="AF217" s="56" t="s">
        <v>240</v>
      </c>
    </row>
    <row r="218" spans="1:33" s="53" customFormat="1" ht="78" customHeight="1" outlineLevel="2" x14ac:dyDescent="0.4">
      <c r="A218" s="48">
        <v>65</v>
      </c>
      <c r="B218" s="60">
        <v>821</v>
      </c>
      <c r="C218" s="61">
        <v>3581</v>
      </c>
      <c r="D218" s="239" t="s">
        <v>311</v>
      </c>
      <c r="E218" s="22">
        <v>25</v>
      </c>
      <c r="F218" s="77">
        <v>25</v>
      </c>
      <c r="G218" s="22">
        <f t="shared" si="148"/>
        <v>34.799999999999997</v>
      </c>
      <c r="H218" s="63">
        <f t="shared" si="149"/>
        <v>9.8000000000000007</v>
      </c>
      <c r="I218" s="22">
        <f t="shared" si="156"/>
        <v>0</v>
      </c>
      <c r="J218" s="24">
        <f t="shared" si="155"/>
        <v>9.8000000000000007</v>
      </c>
      <c r="K218" s="64">
        <v>9.75</v>
      </c>
      <c r="L218" s="65"/>
      <c r="M218" s="66"/>
      <c r="N218" s="66"/>
      <c r="O218" s="66"/>
      <c r="P218" s="66"/>
      <c r="Q218" s="66"/>
      <c r="R218" s="27"/>
      <c r="S218" s="27">
        <f t="shared" si="151"/>
        <v>9.75</v>
      </c>
      <c r="T218" s="66">
        <f>9.75-9.7</f>
        <v>5.0000000000000711E-2</v>
      </c>
      <c r="U218" s="28">
        <f>SUM(R218:T218)</f>
        <v>9.8000000000000007</v>
      </c>
      <c r="V218" s="64"/>
      <c r="W218" s="65"/>
      <c r="X218" s="66"/>
      <c r="Y218" s="66"/>
      <c r="Z218" s="66"/>
      <c r="AA218" s="66"/>
      <c r="AB218" s="66"/>
      <c r="AC218" s="27">
        <f t="shared" si="157"/>
        <v>0</v>
      </c>
      <c r="AD218" s="66"/>
      <c r="AE218" s="23">
        <f t="shared" si="158"/>
        <v>0</v>
      </c>
      <c r="AF218" s="120" t="s">
        <v>312</v>
      </c>
    </row>
    <row r="219" spans="1:33" s="53" customFormat="1" ht="78" customHeight="1" outlineLevel="2" x14ac:dyDescent="0.4">
      <c r="A219" s="78">
        <v>73</v>
      </c>
      <c r="B219" s="61">
        <v>821</v>
      </c>
      <c r="C219" s="61">
        <v>3823</v>
      </c>
      <c r="D219" s="239" t="s">
        <v>313</v>
      </c>
      <c r="E219" s="22">
        <v>1289</v>
      </c>
      <c r="F219" s="77">
        <v>1282.3220000000001</v>
      </c>
      <c r="G219" s="22">
        <f t="shared" si="148"/>
        <v>799.00000000000011</v>
      </c>
      <c r="H219" s="63">
        <f t="shared" si="149"/>
        <v>-483.322</v>
      </c>
      <c r="I219" s="22">
        <f t="shared" si="156"/>
        <v>0</v>
      </c>
      <c r="J219" s="24">
        <f t="shared" si="155"/>
        <v>-483.322</v>
      </c>
      <c r="K219" s="64"/>
      <c r="L219" s="65"/>
      <c r="M219" s="66"/>
      <c r="N219" s="66"/>
      <c r="O219" s="66"/>
      <c r="P219" s="66"/>
      <c r="Q219" s="66"/>
      <c r="R219" s="27"/>
      <c r="S219" s="27">
        <f t="shared" si="151"/>
        <v>0</v>
      </c>
      <c r="T219" s="66">
        <v>-483.322</v>
      </c>
      <c r="U219" s="28">
        <f>SUM(R219:T219)</f>
        <v>-483.322</v>
      </c>
      <c r="V219" s="64"/>
      <c r="W219" s="65"/>
      <c r="X219" s="66"/>
      <c r="Y219" s="66"/>
      <c r="Z219" s="66"/>
      <c r="AA219" s="66"/>
      <c r="AB219" s="66"/>
      <c r="AC219" s="27">
        <f t="shared" si="157"/>
        <v>0</v>
      </c>
      <c r="AD219" s="66"/>
      <c r="AE219" s="23">
        <f t="shared" si="158"/>
        <v>0</v>
      </c>
      <c r="AF219" s="56" t="s">
        <v>314</v>
      </c>
    </row>
    <row r="220" spans="1:33" s="53" customFormat="1" ht="78" customHeight="1" outlineLevel="2" thickBot="1" x14ac:dyDescent="0.45">
      <c r="A220" s="207">
        <v>75</v>
      </c>
      <c r="B220" s="240">
        <v>821</v>
      </c>
      <c r="C220" s="241">
        <v>4147</v>
      </c>
      <c r="D220" s="242" t="s">
        <v>315</v>
      </c>
      <c r="E220" s="22">
        <v>927</v>
      </c>
      <c r="F220" s="77">
        <v>927</v>
      </c>
      <c r="G220" s="22">
        <f t="shared" si="148"/>
        <v>1081</v>
      </c>
      <c r="H220" s="63">
        <f t="shared" si="149"/>
        <v>154</v>
      </c>
      <c r="I220" s="22">
        <f t="shared" si="156"/>
        <v>0</v>
      </c>
      <c r="J220" s="24">
        <f t="shared" ref="J220" si="160">SUM(H220:I220)</f>
        <v>154</v>
      </c>
      <c r="K220" s="64">
        <v>154</v>
      </c>
      <c r="L220" s="65"/>
      <c r="M220" s="66"/>
      <c r="N220" s="66"/>
      <c r="O220" s="66"/>
      <c r="P220" s="66"/>
      <c r="Q220" s="66"/>
      <c r="R220" s="27"/>
      <c r="S220" s="27">
        <f t="shared" si="151"/>
        <v>154</v>
      </c>
      <c r="T220" s="66"/>
      <c r="U220" s="28">
        <f>SUM(R220:T220)</f>
        <v>154</v>
      </c>
      <c r="V220" s="64"/>
      <c r="W220" s="65"/>
      <c r="X220" s="66"/>
      <c r="Y220" s="66"/>
      <c r="Z220" s="66"/>
      <c r="AA220" s="66"/>
      <c r="AB220" s="66"/>
      <c r="AC220" s="27">
        <f t="shared" si="157"/>
        <v>0</v>
      </c>
      <c r="AD220" s="66"/>
      <c r="AE220" s="23">
        <f t="shared" si="158"/>
        <v>0</v>
      </c>
      <c r="AF220" s="56"/>
    </row>
    <row r="221" spans="1:33" ht="50.1" customHeight="1" outlineLevel="2" thickBot="1" x14ac:dyDescent="0.45">
      <c r="A221" s="78"/>
      <c r="B221" s="307" t="s">
        <v>316</v>
      </c>
      <c r="C221" s="308"/>
      <c r="D221" s="309"/>
      <c r="E221" s="45">
        <f>SUBTOTAL(9,E197:E220)</f>
        <v>53919</v>
      </c>
      <c r="F221" s="45">
        <f t="shared" ref="F221:AE221" si="161">SUBTOTAL(9,F197:F220)</f>
        <v>32827.476000000002</v>
      </c>
      <c r="G221" s="45">
        <f t="shared" si="161"/>
        <v>56524.954000000005</v>
      </c>
      <c r="H221" s="45">
        <f t="shared" si="161"/>
        <v>19517.477999999999</v>
      </c>
      <c r="I221" s="45">
        <f t="shared" si="161"/>
        <v>4780</v>
      </c>
      <c r="J221" s="45">
        <f t="shared" si="161"/>
        <v>23697.477999999999</v>
      </c>
      <c r="K221" s="45">
        <f t="shared" si="161"/>
        <v>7968.5</v>
      </c>
      <c r="L221" s="45">
        <f t="shared" si="161"/>
        <v>0</v>
      </c>
      <c r="M221" s="45">
        <f t="shared" si="161"/>
        <v>0</v>
      </c>
      <c r="N221" s="45">
        <f t="shared" si="161"/>
        <v>0</v>
      </c>
      <c r="O221" s="45">
        <f t="shared" si="161"/>
        <v>0</v>
      </c>
      <c r="P221" s="45">
        <f t="shared" si="161"/>
        <v>0</v>
      </c>
      <c r="Q221" s="45">
        <f t="shared" si="161"/>
        <v>-2130</v>
      </c>
      <c r="R221" s="45">
        <f t="shared" si="161"/>
        <v>0</v>
      </c>
      <c r="S221" s="45">
        <f t="shared" si="161"/>
        <v>5838.5</v>
      </c>
      <c r="T221" s="45">
        <f t="shared" si="161"/>
        <v>13678.977999999999</v>
      </c>
      <c r="U221" s="45">
        <f t="shared" si="161"/>
        <v>19517.477999999999</v>
      </c>
      <c r="V221" s="45">
        <f t="shared" si="161"/>
        <v>4780</v>
      </c>
      <c r="W221" s="45">
        <f t="shared" si="161"/>
        <v>0</v>
      </c>
      <c r="X221" s="45">
        <f t="shared" si="161"/>
        <v>0</v>
      </c>
      <c r="Y221" s="45">
        <f t="shared" si="161"/>
        <v>0</v>
      </c>
      <c r="Z221" s="45">
        <f t="shared" si="161"/>
        <v>0</v>
      </c>
      <c r="AA221" s="45">
        <f t="shared" si="161"/>
        <v>0</v>
      </c>
      <c r="AB221" s="45">
        <f t="shared" si="161"/>
        <v>0</v>
      </c>
      <c r="AC221" s="45">
        <f t="shared" si="161"/>
        <v>4780</v>
      </c>
      <c r="AD221" s="45">
        <f t="shared" si="161"/>
        <v>0</v>
      </c>
      <c r="AE221" s="45">
        <f t="shared" si="161"/>
        <v>4780</v>
      </c>
      <c r="AF221" s="43"/>
    </row>
    <row r="222" spans="1:33" s="205" customFormat="1" ht="91.8" outlineLevel="2" thickBot="1" x14ac:dyDescent="0.45">
      <c r="A222" s="48">
        <v>14</v>
      </c>
      <c r="B222" s="60">
        <v>823</v>
      </c>
      <c r="C222" s="61">
        <v>3507</v>
      </c>
      <c r="D222" s="239" t="s">
        <v>317</v>
      </c>
      <c r="E222" s="77">
        <v>7400</v>
      </c>
      <c r="F222" s="77">
        <v>7400</v>
      </c>
      <c r="G222" s="22">
        <f t="shared" ref="G222" si="162">F222+J222</f>
        <v>7577</v>
      </c>
      <c r="H222" s="63">
        <f t="shared" ref="H222" si="163">U222</f>
        <v>177</v>
      </c>
      <c r="I222" s="51">
        <f t="shared" ref="I222" si="164">AE222</f>
        <v>0</v>
      </c>
      <c r="J222" s="24">
        <f t="shared" ref="J222" si="165">SUM(H222:I222)</f>
        <v>177</v>
      </c>
      <c r="K222" s="64">
        <v>177</v>
      </c>
      <c r="L222" s="65"/>
      <c r="M222" s="66"/>
      <c r="N222" s="66"/>
      <c r="O222" s="66"/>
      <c r="P222" s="66"/>
      <c r="Q222" s="66"/>
      <c r="R222" s="27"/>
      <c r="S222" s="27">
        <f t="shared" ref="S222" si="166">SUM(K222:Q222)</f>
        <v>177</v>
      </c>
      <c r="T222" s="66"/>
      <c r="U222" s="23">
        <f t="shared" ref="U222" si="167">SUM(S222:T222)</f>
        <v>177</v>
      </c>
      <c r="V222" s="243"/>
      <c r="W222" s="66"/>
      <c r="X222" s="65"/>
      <c r="Y222" s="66"/>
      <c r="Z222" s="66"/>
      <c r="AA222" s="66"/>
      <c r="AB222" s="66"/>
      <c r="AC222" s="27">
        <f t="shared" ref="AC222" si="168">SUM(V222:AB222)</f>
        <v>0</v>
      </c>
      <c r="AD222" s="27"/>
      <c r="AE222" s="67">
        <f t="shared" ref="AE222" si="169">AD222+AC222</f>
        <v>0</v>
      </c>
      <c r="AF222" s="56" t="s">
        <v>318</v>
      </c>
      <c r="AG222" s="236"/>
    </row>
    <row r="223" spans="1:33" ht="50.1" customHeight="1" outlineLevel="2" thickBot="1" x14ac:dyDescent="0.45">
      <c r="A223" s="78"/>
      <c r="B223" s="294" t="s">
        <v>319</v>
      </c>
      <c r="C223" s="295"/>
      <c r="D223" s="296"/>
      <c r="E223" s="45">
        <f t="shared" ref="E223:AE223" si="170">SUBTOTAL(9,E222:E222)</f>
        <v>7400</v>
      </c>
      <c r="F223" s="45">
        <f t="shared" si="170"/>
        <v>7400</v>
      </c>
      <c r="G223" s="45">
        <f t="shared" si="170"/>
        <v>7577</v>
      </c>
      <c r="H223" s="45">
        <f t="shared" si="170"/>
        <v>177</v>
      </c>
      <c r="I223" s="45">
        <f t="shared" si="170"/>
        <v>0</v>
      </c>
      <c r="J223" s="45">
        <f t="shared" si="170"/>
        <v>177</v>
      </c>
      <c r="K223" s="45">
        <f t="shared" si="170"/>
        <v>177</v>
      </c>
      <c r="L223" s="45">
        <f t="shared" si="170"/>
        <v>0</v>
      </c>
      <c r="M223" s="45">
        <f t="shared" si="170"/>
        <v>0</v>
      </c>
      <c r="N223" s="45">
        <f t="shared" si="170"/>
        <v>0</v>
      </c>
      <c r="O223" s="45">
        <f t="shared" si="170"/>
        <v>0</v>
      </c>
      <c r="P223" s="45">
        <f t="shared" si="170"/>
        <v>0</v>
      </c>
      <c r="Q223" s="45">
        <f t="shared" si="170"/>
        <v>0</v>
      </c>
      <c r="R223" s="45">
        <f t="shared" si="170"/>
        <v>0</v>
      </c>
      <c r="S223" s="45">
        <f t="shared" si="170"/>
        <v>177</v>
      </c>
      <c r="T223" s="45">
        <f t="shared" si="170"/>
        <v>0</v>
      </c>
      <c r="U223" s="45">
        <f t="shared" si="170"/>
        <v>177</v>
      </c>
      <c r="V223" s="45">
        <f t="shared" si="170"/>
        <v>0</v>
      </c>
      <c r="W223" s="45">
        <f t="shared" si="170"/>
        <v>0</v>
      </c>
      <c r="X223" s="45">
        <f t="shared" si="170"/>
        <v>0</v>
      </c>
      <c r="Y223" s="45">
        <f t="shared" si="170"/>
        <v>0</v>
      </c>
      <c r="Z223" s="45">
        <f t="shared" si="170"/>
        <v>0</v>
      </c>
      <c r="AA223" s="45">
        <f t="shared" si="170"/>
        <v>0</v>
      </c>
      <c r="AB223" s="45">
        <f t="shared" si="170"/>
        <v>0</v>
      </c>
      <c r="AC223" s="45">
        <f t="shared" si="170"/>
        <v>0</v>
      </c>
      <c r="AD223" s="45">
        <f t="shared" si="170"/>
        <v>0</v>
      </c>
      <c r="AE223" s="45">
        <f t="shared" si="170"/>
        <v>0</v>
      </c>
      <c r="AF223" s="43"/>
    </row>
    <row r="224" spans="1:33" ht="81.75" customHeight="1" outlineLevel="2" x14ac:dyDescent="0.4">
      <c r="A224" s="48">
        <v>9</v>
      </c>
      <c r="B224" s="60">
        <v>829</v>
      </c>
      <c r="C224" s="61">
        <v>3108</v>
      </c>
      <c r="D224" s="62" t="s">
        <v>320</v>
      </c>
      <c r="E224" s="22">
        <v>5350</v>
      </c>
      <c r="F224" s="22">
        <v>4850</v>
      </c>
      <c r="G224" s="51">
        <f t="shared" ref="G224:G232" si="171">F224+J224</f>
        <v>6850</v>
      </c>
      <c r="H224" s="23">
        <f t="shared" ref="H224:H232" si="172">U224</f>
        <v>1000</v>
      </c>
      <c r="I224" s="51">
        <f t="shared" ref="I224:I232" si="173">AE224</f>
        <v>1000</v>
      </c>
      <c r="J224" s="24">
        <f t="shared" ref="J224:J227" si="174">SUM(H224:I224)</f>
        <v>2000</v>
      </c>
      <c r="K224" s="64">
        <v>1000</v>
      </c>
      <c r="L224" s="65"/>
      <c r="M224" s="66"/>
      <c r="N224" s="66"/>
      <c r="O224" s="66"/>
      <c r="P224" s="66"/>
      <c r="Q224" s="66"/>
      <c r="R224" s="27"/>
      <c r="S224" s="27">
        <f t="shared" ref="S224:S232" si="175">SUM(K224:Q224)</f>
        <v>1000</v>
      </c>
      <c r="T224" s="66"/>
      <c r="U224" s="28">
        <f t="shared" ref="U224:U229" si="176">SUM(S224:T224)</f>
        <v>1000</v>
      </c>
      <c r="V224" s="64">
        <v>1000</v>
      </c>
      <c r="W224" s="65"/>
      <c r="X224" s="66"/>
      <c r="Y224" s="66"/>
      <c r="Z224" s="66"/>
      <c r="AA224" s="66"/>
      <c r="AB224" s="66"/>
      <c r="AC224" s="27">
        <f t="shared" ref="AC224:AC232" si="177">SUM(V224:AB224)</f>
        <v>1000</v>
      </c>
      <c r="AD224" s="66"/>
      <c r="AE224" s="23">
        <f t="shared" ref="AE224:AE232" si="178">AD224+AC224</f>
        <v>1000</v>
      </c>
      <c r="AF224" s="56" t="s">
        <v>321</v>
      </c>
    </row>
    <row r="225" spans="1:33" ht="120.75" customHeight="1" outlineLevel="2" x14ac:dyDescent="0.4">
      <c r="A225" s="48">
        <v>9</v>
      </c>
      <c r="B225" s="60">
        <v>829</v>
      </c>
      <c r="C225" s="68">
        <v>4222</v>
      </c>
      <c r="D225" s="114" t="s">
        <v>322</v>
      </c>
      <c r="E225" s="81"/>
      <c r="F225" s="22"/>
      <c r="G225" s="22">
        <f t="shared" si="171"/>
        <v>80</v>
      </c>
      <c r="H225" s="63">
        <f t="shared" si="172"/>
        <v>80</v>
      </c>
      <c r="I225" s="22">
        <f t="shared" si="173"/>
        <v>0</v>
      </c>
      <c r="J225" s="77">
        <f t="shared" si="174"/>
        <v>80</v>
      </c>
      <c r="K225" s="66">
        <v>80</v>
      </c>
      <c r="L225" s="66"/>
      <c r="M225" s="66"/>
      <c r="N225" s="66"/>
      <c r="O225" s="66"/>
      <c r="P225" s="66"/>
      <c r="Q225" s="66"/>
      <c r="R225" s="66"/>
      <c r="S225" s="66">
        <f t="shared" si="175"/>
        <v>80</v>
      </c>
      <c r="T225" s="66"/>
      <c r="U225" s="63">
        <f t="shared" si="176"/>
        <v>80</v>
      </c>
      <c r="V225" s="64"/>
      <c r="W225" s="65"/>
      <c r="X225" s="66"/>
      <c r="Y225" s="66"/>
      <c r="Z225" s="66"/>
      <c r="AA225" s="66"/>
      <c r="AB225" s="66"/>
      <c r="AC225" s="66">
        <f t="shared" si="177"/>
        <v>0</v>
      </c>
      <c r="AD225" s="66"/>
      <c r="AE225" s="63">
        <f t="shared" si="178"/>
        <v>0</v>
      </c>
      <c r="AF225" s="56" t="s">
        <v>323</v>
      </c>
    </row>
    <row r="226" spans="1:33" ht="51" customHeight="1" outlineLevel="2" x14ac:dyDescent="0.4">
      <c r="A226" s="48">
        <v>9</v>
      </c>
      <c r="B226" s="69">
        <v>829</v>
      </c>
      <c r="C226" s="244">
        <v>4079</v>
      </c>
      <c r="D226" s="245" t="s">
        <v>324</v>
      </c>
      <c r="E226" s="153">
        <v>80</v>
      </c>
      <c r="F226" s="37">
        <v>0</v>
      </c>
      <c r="G226" s="37">
        <f t="shared" si="171"/>
        <v>80</v>
      </c>
      <c r="H226" s="36">
        <f t="shared" si="172"/>
        <v>80</v>
      </c>
      <c r="I226" s="37">
        <f t="shared" si="173"/>
        <v>0</v>
      </c>
      <c r="J226" s="76">
        <f t="shared" si="174"/>
        <v>80</v>
      </c>
      <c r="K226" s="41">
        <v>80</v>
      </c>
      <c r="L226" s="41"/>
      <c r="M226" s="41"/>
      <c r="N226" s="41"/>
      <c r="O226" s="41"/>
      <c r="P226" s="41"/>
      <c r="Q226" s="41"/>
      <c r="R226" s="41"/>
      <c r="S226" s="41">
        <f t="shared" si="175"/>
        <v>80</v>
      </c>
      <c r="T226" s="41"/>
      <c r="U226" s="36">
        <f>SUM(R226:T226)</f>
        <v>80</v>
      </c>
      <c r="V226" s="72"/>
      <c r="W226" s="73"/>
      <c r="X226" s="41"/>
      <c r="Y226" s="41"/>
      <c r="Z226" s="41"/>
      <c r="AA226" s="41"/>
      <c r="AB226" s="41"/>
      <c r="AC226" s="41">
        <f t="shared" si="177"/>
        <v>0</v>
      </c>
      <c r="AD226" s="41"/>
      <c r="AE226" s="36">
        <f t="shared" si="178"/>
        <v>0</v>
      </c>
      <c r="AF226" s="246" t="s">
        <v>325</v>
      </c>
    </row>
    <row r="227" spans="1:33" ht="54.75" customHeight="1" outlineLevel="1" x14ac:dyDescent="0.4">
      <c r="A227" s="48">
        <v>9</v>
      </c>
      <c r="B227" s="31">
        <v>829</v>
      </c>
      <c r="C227" s="32">
        <v>4081</v>
      </c>
      <c r="D227" s="238" t="s">
        <v>326</v>
      </c>
      <c r="E227" s="189">
        <v>100</v>
      </c>
      <c r="F227" s="34">
        <v>0</v>
      </c>
      <c r="G227" s="34">
        <f t="shared" si="171"/>
        <v>100</v>
      </c>
      <c r="H227" s="55">
        <f t="shared" si="172"/>
        <v>100</v>
      </c>
      <c r="I227" s="34">
        <f t="shared" si="173"/>
        <v>0</v>
      </c>
      <c r="J227" s="35">
        <f t="shared" si="174"/>
        <v>100</v>
      </c>
      <c r="K227" s="40">
        <v>100</v>
      </c>
      <c r="L227" s="40"/>
      <c r="M227" s="40"/>
      <c r="N227" s="40"/>
      <c r="O227" s="40"/>
      <c r="P227" s="40"/>
      <c r="Q227" s="40"/>
      <c r="R227" s="40"/>
      <c r="S227" s="40">
        <f t="shared" si="175"/>
        <v>100</v>
      </c>
      <c r="T227" s="40"/>
      <c r="U227" s="55">
        <f t="shared" si="176"/>
        <v>100</v>
      </c>
      <c r="V227" s="38"/>
      <c r="W227" s="39"/>
      <c r="X227" s="40"/>
      <c r="Y227" s="40"/>
      <c r="Z227" s="40"/>
      <c r="AA227" s="40"/>
      <c r="AB227" s="40"/>
      <c r="AC227" s="40">
        <f t="shared" si="177"/>
        <v>0</v>
      </c>
      <c r="AD227" s="40"/>
      <c r="AE227" s="55">
        <f t="shared" si="178"/>
        <v>0</v>
      </c>
      <c r="AF227" s="56" t="s">
        <v>325</v>
      </c>
    </row>
    <row r="228" spans="1:33" s="205" customFormat="1" ht="67.5" customHeight="1" outlineLevel="2" x14ac:dyDescent="0.4">
      <c r="A228" s="48">
        <v>51</v>
      </c>
      <c r="B228" s="31">
        <v>829</v>
      </c>
      <c r="C228" s="59">
        <v>4223</v>
      </c>
      <c r="D228" s="247" t="s">
        <v>327</v>
      </c>
      <c r="E228" s="138">
        <v>2300</v>
      </c>
      <c r="F228" s="34">
        <v>2300</v>
      </c>
      <c r="G228" s="34">
        <f t="shared" si="171"/>
        <v>2475</v>
      </c>
      <c r="H228" s="55">
        <f t="shared" si="172"/>
        <v>175</v>
      </c>
      <c r="I228" s="34">
        <f t="shared" si="173"/>
        <v>0</v>
      </c>
      <c r="J228" s="35">
        <f t="shared" ref="J228:J232" si="179">SUM(H228:I228)</f>
        <v>175</v>
      </c>
      <c r="K228" s="38">
        <v>175</v>
      </c>
      <c r="L228" s="39"/>
      <c r="M228" s="40"/>
      <c r="N228" s="40"/>
      <c r="O228" s="40"/>
      <c r="P228" s="40"/>
      <c r="Q228" s="40"/>
      <c r="R228" s="40"/>
      <c r="S228" s="40">
        <f t="shared" si="175"/>
        <v>175</v>
      </c>
      <c r="T228" s="40"/>
      <c r="U228" s="55">
        <f t="shared" si="176"/>
        <v>175</v>
      </c>
      <c r="V228" s="189"/>
      <c r="W228" s="40"/>
      <c r="X228" s="39"/>
      <c r="Y228" s="40"/>
      <c r="Z228" s="40"/>
      <c r="AA228" s="40"/>
      <c r="AB228" s="40"/>
      <c r="AC228" s="40">
        <f t="shared" si="177"/>
        <v>0</v>
      </c>
      <c r="AD228" s="40"/>
      <c r="AE228" s="55">
        <f t="shared" si="178"/>
        <v>0</v>
      </c>
      <c r="AF228" s="248" t="s">
        <v>325</v>
      </c>
      <c r="AG228" s="249"/>
    </row>
    <row r="229" spans="1:33" s="205" customFormat="1" ht="67.5" customHeight="1" outlineLevel="2" x14ac:dyDescent="0.4">
      <c r="A229" s="48">
        <v>9</v>
      </c>
      <c r="B229" s="31">
        <v>829</v>
      </c>
      <c r="C229" s="32">
        <v>3694</v>
      </c>
      <c r="D229" s="247" t="s">
        <v>328</v>
      </c>
      <c r="E229" s="138">
        <v>9400</v>
      </c>
      <c r="F229" s="34">
        <v>9400</v>
      </c>
      <c r="G229" s="34">
        <f t="shared" si="171"/>
        <v>11400</v>
      </c>
      <c r="H229" s="55">
        <f t="shared" si="172"/>
        <v>2000</v>
      </c>
      <c r="I229" s="34">
        <f t="shared" si="173"/>
        <v>0</v>
      </c>
      <c r="J229" s="35">
        <f t="shared" si="179"/>
        <v>2000</v>
      </c>
      <c r="K229" s="38">
        <v>-400</v>
      </c>
      <c r="L229" s="39"/>
      <c r="M229" s="40"/>
      <c r="N229" s="40"/>
      <c r="O229" s="40"/>
      <c r="P229" s="40"/>
      <c r="Q229" s="40"/>
      <c r="R229" s="40"/>
      <c r="S229" s="40">
        <f t="shared" si="175"/>
        <v>-400</v>
      </c>
      <c r="T229" s="40">
        <v>2400</v>
      </c>
      <c r="U229" s="55">
        <f t="shared" si="176"/>
        <v>2000</v>
      </c>
      <c r="V229" s="189"/>
      <c r="W229" s="66"/>
      <c r="X229" s="39"/>
      <c r="Y229" s="40"/>
      <c r="Z229" s="40"/>
      <c r="AA229" s="40"/>
      <c r="AB229" s="40"/>
      <c r="AC229" s="40">
        <f t="shared" si="177"/>
        <v>0</v>
      </c>
      <c r="AD229" s="40"/>
      <c r="AE229" s="55">
        <f t="shared" si="178"/>
        <v>0</v>
      </c>
      <c r="AF229" s="250" t="s">
        <v>217</v>
      </c>
      <c r="AG229" s="251"/>
    </row>
    <row r="230" spans="1:33" s="205" customFormat="1" ht="67.5" customHeight="1" outlineLevel="2" x14ac:dyDescent="0.4">
      <c r="A230" s="48">
        <v>9</v>
      </c>
      <c r="B230" s="31">
        <v>829</v>
      </c>
      <c r="C230" s="59">
        <v>4250</v>
      </c>
      <c r="D230" s="247" t="s">
        <v>329</v>
      </c>
      <c r="E230" s="138"/>
      <c r="F230" s="34"/>
      <c r="G230" s="34">
        <f t="shared" si="171"/>
        <v>85</v>
      </c>
      <c r="H230" s="55">
        <f t="shared" si="172"/>
        <v>85</v>
      </c>
      <c r="I230" s="34">
        <f t="shared" si="173"/>
        <v>0</v>
      </c>
      <c r="J230" s="35">
        <f t="shared" si="179"/>
        <v>85</v>
      </c>
      <c r="K230" s="38">
        <v>15</v>
      </c>
      <c r="L230" s="39"/>
      <c r="M230" s="40"/>
      <c r="N230" s="40">
        <v>70</v>
      </c>
      <c r="O230" s="40"/>
      <c r="P230" s="40"/>
      <c r="Q230" s="40"/>
      <c r="R230" s="40"/>
      <c r="S230" s="40">
        <f t="shared" si="175"/>
        <v>85</v>
      </c>
      <c r="T230" s="40"/>
      <c r="U230" s="55">
        <f>SUM(R230:T230)</f>
        <v>85</v>
      </c>
      <c r="V230" s="189"/>
      <c r="W230" s="66"/>
      <c r="X230" s="39"/>
      <c r="Y230" s="40"/>
      <c r="Z230" s="40"/>
      <c r="AA230" s="40"/>
      <c r="AB230" s="40"/>
      <c r="AC230" s="40">
        <f t="shared" si="177"/>
        <v>0</v>
      </c>
      <c r="AD230" s="40"/>
      <c r="AE230" s="55">
        <f t="shared" si="178"/>
        <v>0</v>
      </c>
      <c r="AF230" s="250" t="s">
        <v>330</v>
      </c>
      <c r="AG230" s="251"/>
    </row>
    <row r="231" spans="1:33" s="205" customFormat="1" ht="67.5" customHeight="1" outlineLevel="2" thickBot="1" x14ac:dyDescent="0.45">
      <c r="A231" s="48">
        <v>9</v>
      </c>
      <c r="B231" s="31">
        <v>829</v>
      </c>
      <c r="C231" s="59">
        <v>4251</v>
      </c>
      <c r="D231" s="247" t="s">
        <v>331</v>
      </c>
      <c r="E231" s="138"/>
      <c r="F231" s="34"/>
      <c r="G231" s="34">
        <f t="shared" si="171"/>
        <v>130</v>
      </c>
      <c r="H231" s="55">
        <f t="shared" si="172"/>
        <v>130</v>
      </c>
      <c r="I231" s="34">
        <f t="shared" si="173"/>
        <v>0</v>
      </c>
      <c r="J231" s="35">
        <f t="shared" si="179"/>
        <v>130</v>
      </c>
      <c r="K231" s="38"/>
      <c r="L231" s="39"/>
      <c r="M231" s="40"/>
      <c r="N231" s="40">
        <v>130</v>
      </c>
      <c r="O231" s="40"/>
      <c r="P231" s="40"/>
      <c r="Q231" s="40"/>
      <c r="R231" s="40"/>
      <c r="S231" s="40">
        <f t="shared" si="175"/>
        <v>130</v>
      </c>
      <c r="T231" s="40"/>
      <c r="U231" s="55">
        <f t="shared" ref="U231:U232" si="180">SUM(S231:T231)</f>
        <v>130</v>
      </c>
      <c r="V231" s="189"/>
      <c r="W231" s="252"/>
      <c r="X231" s="39"/>
      <c r="Y231" s="40"/>
      <c r="Z231" s="40"/>
      <c r="AA231" s="40"/>
      <c r="AB231" s="40"/>
      <c r="AC231" s="40">
        <f t="shared" si="177"/>
        <v>0</v>
      </c>
      <c r="AD231" s="40"/>
      <c r="AE231" s="55">
        <f t="shared" si="178"/>
        <v>0</v>
      </c>
      <c r="AF231" s="250" t="s">
        <v>330</v>
      </c>
      <c r="AG231" s="251"/>
    </row>
    <row r="232" spans="1:33" s="205" customFormat="1" ht="67.5" customHeight="1" outlineLevel="2" thickBot="1" x14ac:dyDescent="0.45">
      <c r="A232" s="48"/>
      <c r="B232" s="31">
        <v>829</v>
      </c>
      <c r="C232" s="32">
        <v>3275</v>
      </c>
      <c r="D232" s="247" t="s">
        <v>332</v>
      </c>
      <c r="E232" s="138">
        <v>1251</v>
      </c>
      <c r="F232" s="34">
        <v>916</v>
      </c>
      <c r="G232" s="34">
        <f t="shared" si="171"/>
        <v>1266</v>
      </c>
      <c r="H232" s="55">
        <f t="shared" si="172"/>
        <v>350</v>
      </c>
      <c r="I232" s="34">
        <f t="shared" si="173"/>
        <v>0</v>
      </c>
      <c r="J232" s="35">
        <f t="shared" si="179"/>
        <v>350</v>
      </c>
      <c r="K232" s="38">
        <v>350</v>
      </c>
      <c r="L232" s="39"/>
      <c r="M232" s="40"/>
      <c r="N232" s="40"/>
      <c r="O232" s="40"/>
      <c r="P232" s="40"/>
      <c r="Q232" s="40"/>
      <c r="R232" s="40"/>
      <c r="S232" s="40">
        <f t="shared" si="175"/>
        <v>350</v>
      </c>
      <c r="T232" s="40"/>
      <c r="U232" s="55">
        <f t="shared" si="180"/>
        <v>350</v>
      </c>
      <c r="V232" s="189"/>
      <c r="W232" s="252"/>
      <c r="X232" s="39"/>
      <c r="Y232" s="40"/>
      <c r="Z232" s="40"/>
      <c r="AA232" s="40"/>
      <c r="AB232" s="40"/>
      <c r="AC232" s="40">
        <f t="shared" si="177"/>
        <v>0</v>
      </c>
      <c r="AD232" s="40"/>
      <c r="AE232" s="55">
        <f t="shared" si="178"/>
        <v>0</v>
      </c>
      <c r="AF232" s="250"/>
      <c r="AG232" s="251"/>
    </row>
    <row r="233" spans="1:33" ht="50.1" customHeight="1" outlineLevel="2" thickBot="1" x14ac:dyDescent="0.45">
      <c r="A233" s="48"/>
      <c r="B233" s="294" t="s">
        <v>333</v>
      </c>
      <c r="C233" s="295"/>
      <c r="D233" s="296"/>
      <c r="E233" s="47">
        <f>SUBTOTAL(9,E224:E232)</f>
        <v>18481</v>
      </c>
      <c r="F233" s="47">
        <f t="shared" ref="F233:AD233" si="181">SUBTOTAL(9,F224:F232)</f>
        <v>17466</v>
      </c>
      <c r="G233" s="47">
        <f t="shared" si="181"/>
        <v>22466</v>
      </c>
      <c r="H233" s="47">
        <f t="shared" si="181"/>
        <v>4000</v>
      </c>
      <c r="I233" s="47">
        <f t="shared" si="181"/>
        <v>1000</v>
      </c>
      <c r="J233" s="47">
        <f t="shared" si="181"/>
        <v>5000</v>
      </c>
      <c r="K233" s="47">
        <f t="shared" si="181"/>
        <v>1400</v>
      </c>
      <c r="L233" s="47">
        <f t="shared" si="181"/>
        <v>0</v>
      </c>
      <c r="M233" s="47">
        <f t="shared" si="181"/>
        <v>0</v>
      </c>
      <c r="N233" s="47">
        <f t="shared" si="181"/>
        <v>200</v>
      </c>
      <c r="O233" s="47">
        <f t="shared" si="181"/>
        <v>0</v>
      </c>
      <c r="P233" s="47">
        <f t="shared" si="181"/>
        <v>0</v>
      </c>
      <c r="Q233" s="47">
        <f t="shared" si="181"/>
        <v>0</v>
      </c>
      <c r="R233" s="47">
        <f t="shared" si="181"/>
        <v>0</v>
      </c>
      <c r="S233" s="47">
        <f t="shared" si="181"/>
        <v>1600</v>
      </c>
      <c r="T233" s="47">
        <f t="shared" si="181"/>
        <v>2400</v>
      </c>
      <c r="U233" s="47">
        <f t="shared" si="181"/>
        <v>4000</v>
      </c>
      <c r="V233" s="47">
        <f t="shared" si="181"/>
        <v>1000</v>
      </c>
      <c r="W233" s="47">
        <f t="shared" si="181"/>
        <v>0</v>
      </c>
      <c r="X233" s="47">
        <f t="shared" si="181"/>
        <v>0</v>
      </c>
      <c r="Y233" s="47">
        <f t="shared" si="181"/>
        <v>0</v>
      </c>
      <c r="Z233" s="47">
        <f t="shared" si="181"/>
        <v>0</v>
      </c>
      <c r="AA233" s="47">
        <f t="shared" si="181"/>
        <v>0</v>
      </c>
      <c r="AB233" s="47">
        <f t="shared" si="181"/>
        <v>0</v>
      </c>
      <c r="AC233" s="47">
        <f t="shared" si="181"/>
        <v>1000</v>
      </c>
      <c r="AD233" s="47">
        <f t="shared" si="181"/>
        <v>0</v>
      </c>
      <c r="AE233" s="47">
        <f t="shared" ref="AE233" si="182">SUBTOTAL(9,AE224:AE231)</f>
        <v>1000</v>
      </c>
      <c r="AF233" s="113"/>
    </row>
    <row r="234" spans="1:33" ht="108" customHeight="1" outlineLevel="2" x14ac:dyDescent="0.4">
      <c r="A234" s="253">
        <v>5</v>
      </c>
      <c r="B234" s="60">
        <v>840</v>
      </c>
      <c r="C234" s="61">
        <v>4091</v>
      </c>
      <c r="D234" s="254" t="s">
        <v>334</v>
      </c>
      <c r="E234" s="81">
        <v>27</v>
      </c>
      <c r="F234" s="22">
        <v>27</v>
      </c>
      <c r="G234" s="22">
        <f t="shared" ref="G234:G242" si="183">F234+J234</f>
        <v>194</v>
      </c>
      <c r="H234" s="81">
        <f t="shared" ref="H234:H242" si="184">U234</f>
        <v>167</v>
      </c>
      <c r="I234" s="22">
        <f t="shared" ref="I234:I242" si="185">AE234</f>
        <v>0</v>
      </c>
      <c r="J234" s="77">
        <f t="shared" ref="J234:J236" si="186">SUM(H234:I234)</f>
        <v>167</v>
      </c>
      <c r="K234" s="64">
        <v>167</v>
      </c>
      <c r="L234" s="65"/>
      <c r="M234" s="66"/>
      <c r="N234" s="66"/>
      <c r="O234" s="66"/>
      <c r="P234" s="66"/>
      <c r="Q234" s="27"/>
      <c r="R234" s="27"/>
      <c r="S234" s="27">
        <f t="shared" ref="S234:S242" si="187">SUM(K234:Q234)</f>
        <v>167</v>
      </c>
      <c r="T234" s="27"/>
      <c r="U234" s="27">
        <f>SUM(R234:T234)</f>
        <v>167</v>
      </c>
      <c r="V234" s="64"/>
      <c r="W234" s="65"/>
      <c r="X234" s="66"/>
      <c r="Y234" s="66"/>
      <c r="Z234" s="66"/>
      <c r="AA234" s="66"/>
      <c r="AB234" s="66"/>
      <c r="AC234" s="27">
        <f t="shared" ref="AC234:AC242" si="188">SUM(V234:AB234)</f>
        <v>0</v>
      </c>
      <c r="AD234" s="66"/>
      <c r="AE234" s="23">
        <f t="shared" ref="AE234:AE242" si="189">SUM(AC234:AD234)</f>
        <v>0</v>
      </c>
      <c r="AF234" s="56" t="s">
        <v>335</v>
      </c>
    </row>
    <row r="235" spans="1:33" ht="99" customHeight="1" outlineLevel="2" x14ac:dyDescent="0.4">
      <c r="A235" s="48">
        <v>5</v>
      </c>
      <c r="B235" s="60">
        <v>840</v>
      </c>
      <c r="C235" s="68">
        <v>4224</v>
      </c>
      <c r="D235" s="114" t="s">
        <v>336</v>
      </c>
      <c r="E235" s="81"/>
      <c r="F235" s="22"/>
      <c r="G235" s="22">
        <f t="shared" si="183"/>
        <v>97</v>
      </c>
      <c r="H235" s="81">
        <f t="shared" si="184"/>
        <v>97</v>
      </c>
      <c r="I235" s="22">
        <f t="shared" si="185"/>
        <v>0</v>
      </c>
      <c r="J235" s="77">
        <f t="shared" si="186"/>
        <v>97</v>
      </c>
      <c r="K235" s="64">
        <v>97</v>
      </c>
      <c r="L235" s="65"/>
      <c r="M235" s="66"/>
      <c r="N235" s="66"/>
      <c r="O235" s="66"/>
      <c r="P235" s="66"/>
      <c r="Q235" s="27"/>
      <c r="R235" s="27"/>
      <c r="S235" s="27">
        <f t="shared" si="187"/>
        <v>97</v>
      </c>
      <c r="T235" s="27"/>
      <c r="U235" s="27">
        <f>SUM(R235:T235)</f>
        <v>97</v>
      </c>
      <c r="V235" s="64"/>
      <c r="W235" s="65"/>
      <c r="X235" s="66"/>
      <c r="Y235" s="66"/>
      <c r="Z235" s="66"/>
      <c r="AA235" s="66"/>
      <c r="AB235" s="66"/>
      <c r="AC235" s="27">
        <f t="shared" si="188"/>
        <v>0</v>
      </c>
      <c r="AD235" s="66"/>
      <c r="AE235" s="23">
        <f t="shared" si="189"/>
        <v>0</v>
      </c>
      <c r="AF235" s="56" t="s">
        <v>337</v>
      </c>
    </row>
    <row r="236" spans="1:33" ht="72" customHeight="1" outlineLevel="2" x14ac:dyDescent="0.4">
      <c r="A236" s="48">
        <v>5</v>
      </c>
      <c r="B236" s="61">
        <v>840</v>
      </c>
      <c r="C236" s="61">
        <v>3917</v>
      </c>
      <c r="D236" s="114" t="s">
        <v>338</v>
      </c>
      <c r="E236" s="243">
        <v>850</v>
      </c>
      <c r="F236" s="22">
        <v>430</v>
      </c>
      <c r="G236" s="77">
        <f t="shared" si="183"/>
        <v>1930</v>
      </c>
      <c r="H236" s="81">
        <f t="shared" si="184"/>
        <v>1500</v>
      </c>
      <c r="I236" s="22">
        <f t="shared" si="185"/>
        <v>0</v>
      </c>
      <c r="J236" s="77">
        <f t="shared" si="186"/>
        <v>1500</v>
      </c>
      <c r="K236" s="64">
        <v>300</v>
      </c>
      <c r="L236" s="65"/>
      <c r="M236" s="66"/>
      <c r="N236" s="66"/>
      <c r="O236" s="66"/>
      <c r="P236" s="66"/>
      <c r="Q236" s="27"/>
      <c r="R236" s="27"/>
      <c r="S236" s="27">
        <f t="shared" si="187"/>
        <v>300</v>
      </c>
      <c r="T236" s="27">
        <v>1200</v>
      </c>
      <c r="U236" s="27">
        <f>SUM(R236:T236)</f>
        <v>1500</v>
      </c>
      <c r="V236" s="64"/>
      <c r="W236" s="65"/>
      <c r="X236" s="66"/>
      <c r="Y236" s="66"/>
      <c r="Z236" s="66"/>
      <c r="AA236" s="66"/>
      <c r="AB236" s="66"/>
      <c r="AC236" s="27">
        <f t="shared" si="188"/>
        <v>0</v>
      </c>
      <c r="AD236" s="66"/>
      <c r="AE236" s="23">
        <f t="shared" si="189"/>
        <v>0</v>
      </c>
      <c r="AF236" s="56" t="s">
        <v>339</v>
      </c>
    </row>
    <row r="237" spans="1:33" ht="173.25" customHeight="1" outlineLevel="2" x14ac:dyDescent="0.4">
      <c r="A237" s="48">
        <v>41</v>
      </c>
      <c r="B237" s="61">
        <v>840</v>
      </c>
      <c r="C237" s="61">
        <v>3793</v>
      </c>
      <c r="D237" s="114" t="s">
        <v>340</v>
      </c>
      <c r="E237" s="243">
        <v>7000</v>
      </c>
      <c r="F237" s="22">
        <v>5116</v>
      </c>
      <c r="G237" s="22">
        <f t="shared" si="183"/>
        <v>6916</v>
      </c>
      <c r="H237" s="81">
        <f t="shared" si="184"/>
        <v>1800</v>
      </c>
      <c r="I237" s="22">
        <f t="shared" si="185"/>
        <v>0</v>
      </c>
      <c r="J237" s="77">
        <f t="shared" ref="J237:J242" si="190">SUM(H237:I237)</f>
        <v>1800</v>
      </c>
      <c r="K237" s="64">
        <v>-155</v>
      </c>
      <c r="L237" s="65"/>
      <c r="M237" s="66"/>
      <c r="N237" s="66"/>
      <c r="O237" s="66"/>
      <c r="P237" s="66"/>
      <c r="Q237" s="27"/>
      <c r="R237" s="27"/>
      <c r="S237" s="27">
        <f t="shared" si="187"/>
        <v>-155</v>
      </c>
      <c r="T237" s="27">
        <f>500+50+1405</f>
        <v>1955</v>
      </c>
      <c r="U237" s="27">
        <f t="shared" ref="U237:U241" si="191">SUM(S237:T237)</f>
        <v>1800</v>
      </c>
      <c r="V237" s="64"/>
      <c r="W237" s="65"/>
      <c r="X237" s="66"/>
      <c r="Y237" s="66"/>
      <c r="Z237" s="66"/>
      <c r="AA237" s="66"/>
      <c r="AB237" s="66"/>
      <c r="AC237" s="27">
        <f t="shared" si="188"/>
        <v>0</v>
      </c>
      <c r="AD237" s="66"/>
      <c r="AE237" s="23">
        <f t="shared" si="189"/>
        <v>0</v>
      </c>
      <c r="AF237" s="120" t="s">
        <v>341</v>
      </c>
    </row>
    <row r="238" spans="1:33" ht="93" customHeight="1" outlineLevel="2" x14ac:dyDescent="0.4">
      <c r="A238" s="48">
        <v>14</v>
      </c>
      <c r="B238" s="61">
        <v>840</v>
      </c>
      <c r="C238" s="61">
        <v>3923</v>
      </c>
      <c r="D238" s="114" t="s">
        <v>342</v>
      </c>
      <c r="E238" s="243">
        <v>2751</v>
      </c>
      <c r="F238" s="37">
        <v>2751</v>
      </c>
      <c r="G238" s="22">
        <f t="shared" si="183"/>
        <v>2947</v>
      </c>
      <c r="H238" s="81">
        <f t="shared" si="184"/>
        <v>196</v>
      </c>
      <c r="I238" s="22">
        <f t="shared" si="185"/>
        <v>0</v>
      </c>
      <c r="J238" s="77">
        <f t="shared" si="190"/>
        <v>196</v>
      </c>
      <c r="K238" s="64">
        <v>196</v>
      </c>
      <c r="L238" s="65"/>
      <c r="M238" s="66"/>
      <c r="N238" s="66"/>
      <c r="O238" s="66"/>
      <c r="P238" s="66"/>
      <c r="Q238" s="27"/>
      <c r="R238" s="27"/>
      <c r="S238" s="27">
        <f t="shared" si="187"/>
        <v>196</v>
      </c>
      <c r="T238" s="27"/>
      <c r="U238" s="27">
        <f t="shared" si="191"/>
        <v>196</v>
      </c>
      <c r="V238" s="64"/>
      <c r="W238" s="65"/>
      <c r="X238" s="66"/>
      <c r="Y238" s="66"/>
      <c r="Z238" s="66"/>
      <c r="AA238" s="66"/>
      <c r="AB238" s="66"/>
      <c r="AC238" s="27">
        <f t="shared" si="188"/>
        <v>0</v>
      </c>
      <c r="AD238" s="66"/>
      <c r="AE238" s="23">
        <f t="shared" si="189"/>
        <v>0</v>
      </c>
      <c r="AF238" s="56" t="s">
        <v>343</v>
      </c>
    </row>
    <row r="239" spans="1:33" ht="74.25" customHeight="1" outlineLevel="2" x14ac:dyDescent="0.4">
      <c r="A239" s="48">
        <v>34</v>
      </c>
      <c r="B239" s="61">
        <v>840</v>
      </c>
      <c r="C239" s="61">
        <v>4090</v>
      </c>
      <c r="D239" s="114" t="s">
        <v>344</v>
      </c>
      <c r="E239" s="243">
        <v>4400</v>
      </c>
      <c r="F239" s="22">
        <v>1100</v>
      </c>
      <c r="G239" s="22">
        <f t="shared" si="183"/>
        <v>7950</v>
      </c>
      <c r="H239" s="81">
        <f t="shared" si="184"/>
        <v>1500</v>
      </c>
      <c r="I239" s="22">
        <f t="shared" si="185"/>
        <v>5350</v>
      </c>
      <c r="J239" s="77">
        <f t="shared" si="190"/>
        <v>6850</v>
      </c>
      <c r="K239" s="64">
        <v>1500</v>
      </c>
      <c r="L239" s="65"/>
      <c r="M239" s="66"/>
      <c r="N239" s="66"/>
      <c r="O239" s="66"/>
      <c r="P239" s="66"/>
      <c r="Q239" s="27"/>
      <c r="R239" s="27"/>
      <c r="S239" s="27">
        <f t="shared" si="187"/>
        <v>1500</v>
      </c>
      <c r="T239" s="27"/>
      <c r="U239" s="27">
        <f t="shared" si="191"/>
        <v>1500</v>
      </c>
      <c r="V239" s="64">
        <f>3850+1500</f>
        <v>5350</v>
      </c>
      <c r="W239" s="65"/>
      <c r="X239" s="66"/>
      <c r="Y239" s="66"/>
      <c r="Z239" s="66"/>
      <c r="AA239" s="66"/>
      <c r="AB239" s="66"/>
      <c r="AC239" s="27">
        <f t="shared" si="188"/>
        <v>5350</v>
      </c>
      <c r="AD239" s="66"/>
      <c r="AE239" s="23">
        <f t="shared" si="189"/>
        <v>5350</v>
      </c>
      <c r="AF239" s="56"/>
    </row>
    <row r="240" spans="1:33" ht="63" customHeight="1" outlineLevel="2" x14ac:dyDescent="0.4">
      <c r="A240" s="48">
        <v>5</v>
      </c>
      <c r="B240" s="19">
        <v>840</v>
      </c>
      <c r="C240" s="61">
        <v>4092</v>
      </c>
      <c r="D240" s="114" t="s">
        <v>345</v>
      </c>
      <c r="E240" s="243">
        <v>236</v>
      </c>
      <c r="F240" s="22">
        <v>236</v>
      </c>
      <c r="G240" s="22">
        <f t="shared" si="183"/>
        <v>1736</v>
      </c>
      <c r="H240" s="81">
        <f t="shared" si="184"/>
        <v>300</v>
      </c>
      <c r="I240" s="22">
        <f t="shared" si="185"/>
        <v>1200</v>
      </c>
      <c r="J240" s="77">
        <f t="shared" si="190"/>
        <v>1500</v>
      </c>
      <c r="K240" s="64">
        <v>300</v>
      </c>
      <c r="L240" s="65"/>
      <c r="M240" s="66"/>
      <c r="N240" s="66"/>
      <c r="O240" s="66"/>
      <c r="P240" s="66"/>
      <c r="Q240" s="27"/>
      <c r="R240" s="27"/>
      <c r="S240" s="27">
        <f t="shared" si="187"/>
        <v>300</v>
      </c>
      <c r="T240" s="27"/>
      <c r="U240" s="27">
        <f t="shared" si="191"/>
        <v>300</v>
      </c>
      <c r="V240" s="64">
        <v>1200</v>
      </c>
      <c r="W240" s="65"/>
      <c r="X240" s="66"/>
      <c r="Y240" s="66"/>
      <c r="Z240" s="66"/>
      <c r="AA240" s="66"/>
      <c r="AB240" s="66"/>
      <c r="AC240" s="27">
        <f t="shared" si="188"/>
        <v>1200</v>
      </c>
      <c r="AD240" s="66"/>
      <c r="AE240" s="23">
        <f t="shared" si="189"/>
        <v>1200</v>
      </c>
      <c r="AF240" s="56" t="s">
        <v>346</v>
      </c>
    </row>
    <row r="241" spans="1:32" ht="73.5" customHeight="1" outlineLevel="2" x14ac:dyDescent="0.4">
      <c r="A241" s="48">
        <v>5</v>
      </c>
      <c r="B241" s="32">
        <v>840</v>
      </c>
      <c r="C241" s="68">
        <v>4226</v>
      </c>
      <c r="D241" s="114" t="s">
        <v>347</v>
      </c>
      <c r="E241" s="243"/>
      <c r="F241" s="34"/>
      <c r="G241" s="22">
        <f t="shared" si="183"/>
        <v>65</v>
      </c>
      <c r="H241" s="81">
        <f t="shared" si="184"/>
        <v>65</v>
      </c>
      <c r="I241" s="22">
        <f t="shared" si="185"/>
        <v>0</v>
      </c>
      <c r="J241" s="77">
        <f t="shared" si="190"/>
        <v>65</v>
      </c>
      <c r="K241" s="64">
        <v>65</v>
      </c>
      <c r="L241" s="65"/>
      <c r="M241" s="66"/>
      <c r="N241" s="66"/>
      <c r="O241" s="66"/>
      <c r="P241" s="66"/>
      <c r="Q241" s="27"/>
      <c r="R241" s="27"/>
      <c r="S241" s="27">
        <f t="shared" si="187"/>
        <v>65</v>
      </c>
      <c r="T241" s="27"/>
      <c r="U241" s="27">
        <f t="shared" si="191"/>
        <v>65</v>
      </c>
      <c r="V241" s="64"/>
      <c r="W241" s="65"/>
      <c r="X241" s="66"/>
      <c r="Y241" s="66"/>
      <c r="Z241" s="66"/>
      <c r="AA241" s="66"/>
      <c r="AB241" s="66"/>
      <c r="AC241" s="27">
        <f t="shared" si="188"/>
        <v>0</v>
      </c>
      <c r="AD241" s="66"/>
      <c r="AE241" s="23">
        <f t="shared" si="189"/>
        <v>0</v>
      </c>
      <c r="AF241" s="56" t="s">
        <v>348</v>
      </c>
    </row>
    <row r="242" spans="1:32" ht="69" customHeight="1" outlineLevel="2" thickBot="1" x14ac:dyDescent="0.45">
      <c r="A242" s="48">
        <v>62</v>
      </c>
      <c r="B242" s="32">
        <v>840</v>
      </c>
      <c r="C242" s="68">
        <v>4247</v>
      </c>
      <c r="D242" s="114" t="s">
        <v>349</v>
      </c>
      <c r="E242" s="243"/>
      <c r="F242" s="211"/>
      <c r="G242" s="22">
        <f t="shared" si="183"/>
        <v>500</v>
      </c>
      <c r="H242" s="81">
        <f t="shared" si="184"/>
        <v>500</v>
      </c>
      <c r="I242" s="22">
        <f t="shared" si="185"/>
        <v>0</v>
      </c>
      <c r="J242" s="77">
        <f t="shared" si="190"/>
        <v>500</v>
      </c>
      <c r="K242" s="64">
        <v>500</v>
      </c>
      <c r="L242" s="65"/>
      <c r="M242" s="66"/>
      <c r="N242" s="66"/>
      <c r="O242" s="66"/>
      <c r="P242" s="66"/>
      <c r="Q242" s="27"/>
      <c r="R242" s="27"/>
      <c r="S242" s="27">
        <f t="shared" si="187"/>
        <v>500</v>
      </c>
      <c r="T242" s="27"/>
      <c r="U242" s="27">
        <f>SUM(R242:T242)</f>
        <v>500</v>
      </c>
      <c r="V242" s="64"/>
      <c r="W242" s="65"/>
      <c r="X242" s="66"/>
      <c r="Y242" s="66"/>
      <c r="Z242" s="66"/>
      <c r="AA242" s="66"/>
      <c r="AB242" s="66"/>
      <c r="AC242" s="27">
        <f t="shared" si="188"/>
        <v>0</v>
      </c>
      <c r="AD242" s="66"/>
      <c r="AE242" s="23">
        <f t="shared" si="189"/>
        <v>0</v>
      </c>
      <c r="AF242" s="56" t="s">
        <v>350</v>
      </c>
    </row>
    <row r="243" spans="1:32" ht="50.1" customHeight="1" outlineLevel="1" thickBot="1" x14ac:dyDescent="0.45">
      <c r="A243" s="48"/>
      <c r="B243" s="294" t="s">
        <v>351</v>
      </c>
      <c r="C243" s="295"/>
      <c r="D243" s="296"/>
      <c r="E243" s="45">
        <f t="shared" ref="E243:Q243" si="192">SUBTOTAL(9,E234:E242)</f>
        <v>15264</v>
      </c>
      <c r="F243" s="45">
        <f t="shared" si="192"/>
        <v>9660</v>
      </c>
      <c r="G243" s="45">
        <f t="shared" si="192"/>
        <v>22335</v>
      </c>
      <c r="H243" s="47">
        <f t="shared" si="192"/>
        <v>6125</v>
      </c>
      <c r="I243" s="45">
        <f t="shared" si="192"/>
        <v>6550</v>
      </c>
      <c r="J243" s="46">
        <f t="shared" si="192"/>
        <v>12675</v>
      </c>
      <c r="K243" s="45">
        <f t="shared" si="192"/>
        <v>2970</v>
      </c>
      <c r="L243" s="45">
        <f t="shared" si="192"/>
        <v>0</v>
      </c>
      <c r="M243" s="45">
        <f t="shared" si="192"/>
        <v>0</v>
      </c>
      <c r="N243" s="45">
        <f t="shared" si="192"/>
        <v>0</v>
      </c>
      <c r="O243" s="45">
        <f t="shared" si="192"/>
        <v>0</v>
      </c>
      <c r="P243" s="45">
        <f t="shared" si="192"/>
        <v>0</v>
      </c>
      <c r="Q243" s="45">
        <f t="shared" si="192"/>
        <v>0</v>
      </c>
      <c r="R243" s="45">
        <f>SUBTOTAL(9,R224:R242)</f>
        <v>0</v>
      </c>
      <c r="S243" s="45">
        <f t="shared" ref="S243:AE243" si="193">SUBTOTAL(9,S234:S242)</f>
        <v>2970</v>
      </c>
      <c r="T243" s="45">
        <f t="shared" si="193"/>
        <v>3155</v>
      </c>
      <c r="U243" s="45">
        <f t="shared" si="193"/>
        <v>6125</v>
      </c>
      <c r="V243" s="45">
        <f t="shared" si="193"/>
        <v>6550</v>
      </c>
      <c r="W243" s="45">
        <f t="shared" si="193"/>
        <v>0</v>
      </c>
      <c r="X243" s="45">
        <f t="shared" si="193"/>
        <v>0</v>
      </c>
      <c r="Y243" s="45">
        <f t="shared" si="193"/>
        <v>0</v>
      </c>
      <c r="Z243" s="45">
        <f t="shared" si="193"/>
        <v>0</v>
      </c>
      <c r="AA243" s="45">
        <f t="shared" si="193"/>
        <v>0</v>
      </c>
      <c r="AB243" s="45">
        <f t="shared" si="193"/>
        <v>0</v>
      </c>
      <c r="AC243" s="45">
        <f t="shared" si="193"/>
        <v>6550</v>
      </c>
      <c r="AD243" s="45">
        <f t="shared" si="193"/>
        <v>0</v>
      </c>
      <c r="AE243" s="47">
        <f t="shared" si="193"/>
        <v>6550</v>
      </c>
      <c r="AF243" s="43"/>
    </row>
    <row r="244" spans="1:32" ht="81" customHeight="1" x14ac:dyDescent="0.4">
      <c r="A244" s="255">
        <v>19</v>
      </c>
      <c r="B244" s="256">
        <v>931</v>
      </c>
      <c r="C244" s="257">
        <v>4227</v>
      </c>
      <c r="D244" s="254" t="s">
        <v>352</v>
      </c>
      <c r="E244" s="22"/>
      <c r="F244" s="22"/>
      <c r="G244" s="22">
        <f>F244+J244</f>
        <v>250</v>
      </c>
      <c r="H244" s="63">
        <f t="shared" ref="H244:H279" si="194">U244</f>
        <v>250</v>
      </c>
      <c r="I244" s="84">
        <f t="shared" ref="I244:I279" si="195">AE244</f>
        <v>0</v>
      </c>
      <c r="J244" s="24">
        <f t="shared" ref="J244:J260" si="196">SUM(H244:I244)</f>
        <v>250</v>
      </c>
      <c r="K244" s="64">
        <v>250</v>
      </c>
      <c r="L244" s="65"/>
      <c r="M244" s="66"/>
      <c r="N244" s="66"/>
      <c r="O244" s="66"/>
      <c r="P244" s="66"/>
      <c r="Q244" s="66"/>
      <c r="R244" s="27"/>
      <c r="S244" s="27">
        <f t="shared" ref="S244:S279" si="197">SUM(K244:Q244)</f>
        <v>250</v>
      </c>
      <c r="T244" s="66"/>
      <c r="U244" s="28">
        <f t="shared" ref="U244:U271" si="198">SUM(S244:T244)</f>
        <v>250</v>
      </c>
      <c r="V244" s="64"/>
      <c r="W244" s="65"/>
      <c r="X244" s="66"/>
      <c r="Y244" s="66"/>
      <c r="Z244" s="66"/>
      <c r="AA244" s="66"/>
      <c r="AB244" s="66"/>
      <c r="AC244" s="27">
        <f t="shared" ref="AC244:AC279" si="199">SUM(V244:AB244)</f>
        <v>0</v>
      </c>
      <c r="AD244" s="66"/>
      <c r="AE244" s="23">
        <f t="shared" ref="AE244:AE279" si="200">SUM(AC244:AD244)</f>
        <v>0</v>
      </c>
      <c r="AF244" s="56"/>
    </row>
    <row r="245" spans="1:32" ht="64.5" customHeight="1" x14ac:dyDescent="0.4">
      <c r="A245" s="48">
        <v>20</v>
      </c>
      <c r="B245" s="60">
        <v>931</v>
      </c>
      <c r="C245" s="61">
        <v>3942</v>
      </c>
      <c r="D245" s="62" t="s">
        <v>353</v>
      </c>
      <c r="E245" s="22">
        <v>3000</v>
      </c>
      <c r="F245" s="22">
        <v>3000</v>
      </c>
      <c r="G245" s="22">
        <f t="shared" ref="G245:G248" si="201">J245+F245</f>
        <v>5000</v>
      </c>
      <c r="H245" s="63">
        <f t="shared" si="194"/>
        <v>2000</v>
      </c>
      <c r="I245" s="84">
        <f t="shared" si="195"/>
        <v>0</v>
      </c>
      <c r="J245" s="24">
        <f t="shared" si="196"/>
        <v>2000</v>
      </c>
      <c r="K245" s="64">
        <v>2000</v>
      </c>
      <c r="L245" s="65"/>
      <c r="M245" s="66"/>
      <c r="N245" s="66"/>
      <c r="O245" s="66"/>
      <c r="P245" s="66"/>
      <c r="Q245" s="66"/>
      <c r="R245" s="27"/>
      <c r="S245" s="27">
        <f t="shared" si="197"/>
        <v>2000</v>
      </c>
      <c r="T245" s="66"/>
      <c r="U245" s="28">
        <f t="shared" si="198"/>
        <v>2000</v>
      </c>
      <c r="V245" s="64"/>
      <c r="W245" s="65"/>
      <c r="X245" s="66"/>
      <c r="Y245" s="66"/>
      <c r="Z245" s="66"/>
      <c r="AA245" s="66"/>
      <c r="AB245" s="66"/>
      <c r="AC245" s="27">
        <f t="shared" si="199"/>
        <v>0</v>
      </c>
      <c r="AD245" s="66"/>
      <c r="AE245" s="23">
        <f t="shared" si="200"/>
        <v>0</v>
      </c>
      <c r="AF245" s="56"/>
    </row>
    <row r="246" spans="1:32" ht="83.25" customHeight="1" x14ac:dyDescent="0.4">
      <c r="A246" s="48"/>
      <c r="B246" s="60">
        <v>931</v>
      </c>
      <c r="C246" s="61">
        <v>3796</v>
      </c>
      <c r="D246" s="62" t="s">
        <v>354</v>
      </c>
      <c r="E246" s="22">
        <v>4255</v>
      </c>
      <c r="F246" s="22">
        <v>3425</v>
      </c>
      <c r="G246" s="22">
        <f t="shared" si="201"/>
        <v>3923</v>
      </c>
      <c r="H246" s="63">
        <f t="shared" si="194"/>
        <v>498</v>
      </c>
      <c r="I246" s="84">
        <f t="shared" si="195"/>
        <v>0</v>
      </c>
      <c r="J246" s="24">
        <f t="shared" si="196"/>
        <v>498</v>
      </c>
      <c r="K246" s="64">
        <v>498</v>
      </c>
      <c r="L246" s="65"/>
      <c r="M246" s="66"/>
      <c r="N246" s="66"/>
      <c r="O246" s="66"/>
      <c r="P246" s="66"/>
      <c r="Q246" s="66"/>
      <c r="R246" s="27"/>
      <c r="S246" s="27">
        <f t="shared" si="197"/>
        <v>498</v>
      </c>
      <c r="T246" s="66"/>
      <c r="U246" s="28">
        <f>SUM(R246:T246)</f>
        <v>498</v>
      </c>
      <c r="V246" s="64"/>
      <c r="W246" s="65"/>
      <c r="X246" s="66"/>
      <c r="Y246" s="66"/>
      <c r="Z246" s="66"/>
      <c r="AA246" s="66"/>
      <c r="AB246" s="66"/>
      <c r="AC246" s="27">
        <f t="shared" si="199"/>
        <v>0</v>
      </c>
      <c r="AD246" s="66"/>
      <c r="AE246" s="23">
        <f t="shared" si="200"/>
        <v>0</v>
      </c>
      <c r="AF246" s="56"/>
    </row>
    <row r="247" spans="1:32" ht="114" x14ac:dyDescent="0.4">
      <c r="A247" s="48">
        <v>6</v>
      </c>
      <c r="B247" s="60">
        <v>931</v>
      </c>
      <c r="C247" s="68">
        <v>4228</v>
      </c>
      <c r="D247" s="62" t="s">
        <v>355</v>
      </c>
      <c r="E247" s="22"/>
      <c r="F247" s="22"/>
      <c r="G247" s="22">
        <f t="shared" si="201"/>
        <v>465</v>
      </c>
      <c r="H247" s="63">
        <f t="shared" si="194"/>
        <v>405</v>
      </c>
      <c r="I247" s="22">
        <f t="shared" si="195"/>
        <v>60</v>
      </c>
      <c r="J247" s="24">
        <f>H247+I247</f>
        <v>465</v>
      </c>
      <c r="K247" s="64">
        <v>405</v>
      </c>
      <c r="L247" s="65"/>
      <c r="M247" s="66"/>
      <c r="N247" s="66"/>
      <c r="O247" s="66"/>
      <c r="P247" s="66"/>
      <c r="Q247" s="66"/>
      <c r="R247" s="27"/>
      <c r="S247" s="27">
        <f t="shared" si="197"/>
        <v>405</v>
      </c>
      <c r="T247" s="66"/>
      <c r="U247" s="28">
        <f>SUM(R247:T247)</f>
        <v>405</v>
      </c>
      <c r="V247" s="64"/>
      <c r="W247" s="65"/>
      <c r="X247" s="66"/>
      <c r="Y247" s="66">
        <v>60</v>
      </c>
      <c r="Z247" s="66"/>
      <c r="AA247" s="66"/>
      <c r="AB247" s="66"/>
      <c r="AC247" s="125">
        <f t="shared" si="199"/>
        <v>60</v>
      </c>
      <c r="AD247" s="66"/>
      <c r="AE247" s="23">
        <f t="shared" si="200"/>
        <v>60</v>
      </c>
      <c r="AF247" s="52" t="s">
        <v>356</v>
      </c>
    </row>
    <row r="248" spans="1:32" ht="72" customHeight="1" outlineLevel="2" x14ac:dyDescent="0.4">
      <c r="A248" s="48">
        <v>6</v>
      </c>
      <c r="B248" s="60">
        <v>931</v>
      </c>
      <c r="C248" s="68">
        <v>4229</v>
      </c>
      <c r="D248" s="62" t="s">
        <v>357</v>
      </c>
      <c r="E248" s="22"/>
      <c r="F248" s="22"/>
      <c r="G248" s="22">
        <f t="shared" si="201"/>
        <v>66.039999999999992</v>
      </c>
      <c r="H248" s="63">
        <f t="shared" si="194"/>
        <v>37</v>
      </c>
      <c r="I248" s="22">
        <f t="shared" si="195"/>
        <v>29.04</v>
      </c>
      <c r="J248" s="24">
        <f>H248+I248</f>
        <v>66.039999999999992</v>
      </c>
      <c r="K248" s="64">
        <v>37</v>
      </c>
      <c r="L248" s="65"/>
      <c r="M248" s="66"/>
      <c r="N248" s="66"/>
      <c r="O248" s="66"/>
      <c r="P248" s="66"/>
      <c r="Q248" s="66"/>
      <c r="R248" s="27"/>
      <c r="S248" s="27">
        <f t="shared" si="197"/>
        <v>37</v>
      </c>
      <c r="T248" s="66"/>
      <c r="U248" s="28">
        <f t="shared" si="198"/>
        <v>37</v>
      </c>
      <c r="V248" s="64"/>
      <c r="W248" s="65"/>
      <c r="X248" s="66"/>
      <c r="Y248" s="66">
        <v>29.04</v>
      </c>
      <c r="Z248" s="66"/>
      <c r="AA248" s="66"/>
      <c r="AB248" s="66"/>
      <c r="AC248" s="125">
        <f t="shared" si="199"/>
        <v>29.04</v>
      </c>
      <c r="AD248" s="66"/>
      <c r="AE248" s="23">
        <f t="shared" si="200"/>
        <v>29.04</v>
      </c>
      <c r="AF248" s="56" t="s">
        <v>358</v>
      </c>
    </row>
    <row r="249" spans="1:32" ht="65.25" customHeight="1" x14ac:dyDescent="0.4">
      <c r="A249" s="48">
        <v>6</v>
      </c>
      <c r="B249" s="60">
        <v>931</v>
      </c>
      <c r="C249" s="68">
        <v>4230</v>
      </c>
      <c r="D249" s="62" t="s">
        <v>359</v>
      </c>
      <c r="E249" s="22"/>
      <c r="F249" s="22"/>
      <c r="G249" s="22">
        <f>F249+J249</f>
        <v>180</v>
      </c>
      <c r="H249" s="63">
        <f t="shared" si="194"/>
        <v>180</v>
      </c>
      <c r="I249" s="84">
        <f t="shared" si="195"/>
        <v>0</v>
      </c>
      <c r="J249" s="77">
        <f t="shared" si="196"/>
        <v>180</v>
      </c>
      <c r="K249" s="64">
        <v>180</v>
      </c>
      <c r="L249" s="65"/>
      <c r="M249" s="66"/>
      <c r="N249" s="66"/>
      <c r="O249" s="66"/>
      <c r="P249" s="66"/>
      <c r="Q249" s="66"/>
      <c r="R249" s="66"/>
      <c r="S249" s="66">
        <f t="shared" si="197"/>
        <v>180</v>
      </c>
      <c r="T249" s="66"/>
      <c r="U249" s="67">
        <f t="shared" si="198"/>
        <v>180</v>
      </c>
      <c r="V249" s="64"/>
      <c r="W249" s="65"/>
      <c r="X249" s="66"/>
      <c r="Y249" s="66"/>
      <c r="Z249" s="66"/>
      <c r="AA249" s="66"/>
      <c r="AB249" s="66"/>
      <c r="AC249" s="66">
        <f t="shared" si="199"/>
        <v>0</v>
      </c>
      <c r="AD249" s="66"/>
      <c r="AE249" s="63">
        <f t="shared" si="200"/>
        <v>0</v>
      </c>
      <c r="AF249" s="56" t="s">
        <v>360</v>
      </c>
    </row>
    <row r="250" spans="1:32" ht="79.5" customHeight="1" x14ac:dyDescent="0.4">
      <c r="A250" s="48">
        <v>6</v>
      </c>
      <c r="B250" s="60">
        <v>931</v>
      </c>
      <c r="C250" s="68">
        <v>4231</v>
      </c>
      <c r="D250" s="54" t="s">
        <v>361</v>
      </c>
      <c r="E250" s="22"/>
      <c r="F250" s="22"/>
      <c r="G250" s="22">
        <f>F250+J250</f>
        <v>140</v>
      </c>
      <c r="H250" s="63">
        <f t="shared" si="194"/>
        <v>70</v>
      </c>
      <c r="I250" s="84">
        <f t="shared" si="195"/>
        <v>70</v>
      </c>
      <c r="J250" s="24">
        <f t="shared" ref="J250" si="202">SUM(H250:I250)</f>
        <v>140</v>
      </c>
      <c r="K250" s="64">
        <v>70</v>
      </c>
      <c r="L250" s="65"/>
      <c r="M250" s="66"/>
      <c r="N250" s="40"/>
      <c r="O250" s="66"/>
      <c r="P250" s="66"/>
      <c r="Q250" s="66"/>
      <c r="R250" s="27"/>
      <c r="S250" s="27">
        <f t="shared" si="197"/>
        <v>70</v>
      </c>
      <c r="T250" s="66"/>
      <c r="U250" s="28">
        <f t="shared" si="198"/>
        <v>70</v>
      </c>
      <c r="V250" s="64">
        <v>70</v>
      </c>
      <c r="W250" s="65"/>
      <c r="X250" s="66"/>
      <c r="Y250" s="66"/>
      <c r="Z250" s="66"/>
      <c r="AA250" s="66"/>
      <c r="AB250" s="66"/>
      <c r="AC250" s="27">
        <f t="shared" si="199"/>
        <v>70</v>
      </c>
      <c r="AD250" s="66"/>
      <c r="AE250" s="23">
        <f t="shared" si="200"/>
        <v>70</v>
      </c>
      <c r="AF250" s="56" t="s">
        <v>362</v>
      </c>
    </row>
    <row r="251" spans="1:32" ht="70.5" customHeight="1" x14ac:dyDescent="0.4">
      <c r="A251" s="48">
        <v>6</v>
      </c>
      <c r="B251" s="60">
        <v>931</v>
      </c>
      <c r="C251" s="68">
        <v>4232</v>
      </c>
      <c r="D251" s="62" t="s">
        <v>363</v>
      </c>
      <c r="E251" s="22"/>
      <c r="F251" s="22"/>
      <c r="G251" s="22">
        <f>J251+F251</f>
        <v>1000</v>
      </c>
      <c r="H251" s="63">
        <f t="shared" si="194"/>
        <v>500</v>
      </c>
      <c r="I251" s="84">
        <f t="shared" si="195"/>
        <v>500</v>
      </c>
      <c r="J251" s="24">
        <f t="shared" si="196"/>
        <v>1000</v>
      </c>
      <c r="K251" s="64">
        <v>500</v>
      </c>
      <c r="L251" s="65"/>
      <c r="M251" s="66"/>
      <c r="N251" s="66"/>
      <c r="O251" s="66"/>
      <c r="P251" s="66"/>
      <c r="Q251" s="66"/>
      <c r="R251" s="27"/>
      <c r="S251" s="27">
        <f t="shared" si="197"/>
        <v>500</v>
      </c>
      <c r="T251" s="66"/>
      <c r="U251" s="28">
        <f>SUM(R251:T251)</f>
        <v>500</v>
      </c>
      <c r="V251" s="64">
        <v>500</v>
      </c>
      <c r="W251" s="65"/>
      <c r="X251" s="66"/>
      <c r="Y251" s="66"/>
      <c r="Z251" s="66"/>
      <c r="AA251" s="66"/>
      <c r="AB251" s="66"/>
      <c r="AC251" s="27">
        <f t="shared" si="199"/>
        <v>500</v>
      </c>
      <c r="AD251" s="66"/>
      <c r="AE251" s="23">
        <f t="shared" si="200"/>
        <v>500</v>
      </c>
      <c r="AF251" s="56" t="s">
        <v>364</v>
      </c>
    </row>
    <row r="252" spans="1:32" ht="90.75" customHeight="1" outlineLevel="1" x14ac:dyDescent="0.4">
      <c r="A252" s="48">
        <v>6</v>
      </c>
      <c r="B252" s="60">
        <v>931</v>
      </c>
      <c r="C252" s="68">
        <v>4233</v>
      </c>
      <c r="D252" s="71" t="s">
        <v>365</v>
      </c>
      <c r="E252" s="22"/>
      <c r="F252" s="22"/>
      <c r="G252" s="22">
        <f>J252+F252</f>
        <v>250</v>
      </c>
      <c r="H252" s="63">
        <f t="shared" si="194"/>
        <v>250</v>
      </c>
      <c r="I252" s="84">
        <f t="shared" si="195"/>
        <v>0</v>
      </c>
      <c r="J252" s="24">
        <f t="shared" si="196"/>
        <v>250</v>
      </c>
      <c r="K252" s="64">
        <v>250</v>
      </c>
      <c r="L252" s="65"/>
      <c r="M252" s="66"/>
      <c r="N252" s="41"/>
      <c r="O252" s="66"/>
      <c r="P252" s="66"/>
      <c r="Q252" s="66"/>
      <c r="R252" s="27"/>
      <c r="S252" s="27">
        <f t="shared" si="197"/>
        <v>250</v>
      </c>
      <c r="T252" s="66"/>
      <c r="U252" s="28">
        <f t="shared" si="198"/>
        <v>250</v>
      </c>
      <c r="V252" s="64"/>
      <c r="W252" s="65"/>
      <c r="X252" s="66"/>
      <c r="Y252" s="66"/>
      <c r="Z252" s="66"/>
      <c r="AA252" s="66"/>
      <c r="AB252" s="66"/>
      <c r="AC252" s="27">
        <f t="shared" si="199"/>
        <v>0</v>
      </c>
      <c r="AD252" s="66"/>
      <c r="AE252" s="23">
        <f t="shared" si="200"/>
        <v>0</v>
      </c>
      <c r="AF252" s="56"/>
    </row>
    <row r="253" spans="1:32" ht="90.75" customHeight="1" x14ac:dyDescent="0.4">
      <c r="A253" s="48">
        <v>6</v>
      </c>
      <c r="B253" s="18">
        <v>931</v>
      </c>
      <c r="C253" s="19">
        <v>3804</v>
      </c>
      <c r="D253" s="62" t="s">
        <v>366</v>
      </c>
      <c r="E253" s="51">
        <v>4000</v>
      </c>
      <c r="F253" s="51">
        <v>4000</v>
      </c>
      <c r="G253" s="51">
        <f>F253+J253</f>
        <v>10500</v>
      </c>
      <c r="H253" s="23">
        <f t="shared" si="194"/>
        <v>500</v>
      </c>
      <c r="I253" s="110">
        <f t="shared" si="195"/>
        <v>6000</v>
      </c>
      <c r="J253" s="24">
        <f t="shared" si="196"/>
        <v>6500</v>
      </c>
      <c r="K253" s="25">
        <v>500</v>
      </c>
      <c r="L253" s="26"/>
      <c r="M253" s="27"/>
      <c r="N253" s="66"/>
      <c r="O253" s="27"/>
      <c r="P253" s="27"/>
      <c r="Q253" s="27"/>
      <c r="R253" s="27"/>
      <c r="S253" s="27">
        <f t="shared" si="197"/>
        <v>500</v>
      </c>
      <c r="T253" s="27"/>
      <c r="U253" s="28">
        <f t="shared" si="198"/>
        <v>500</v>
      </c>
      <c r="V253" s="25">
        <v>6000</v>
      </c>
      <c r="W253" s="26"/>
      <c r="X253" s="27"/>
      <c r="Y253" s="27"/>
      <c r="Z253" s="27"/>
      <c r="AA253" s="27"/>
      <c r="AB253" s="27"/>
      <c r="AC253" s="27">
        <f t="shared" si="199"/>
        <v>6000</v>
      </c>
      <c r="AD253" s="27"/>
      <c r="AE253" s="23">
        <f t="shared" si="200"/>
        <v>6000</v>
      </c>
      <c r="AF253" s="56" t="s">
        <v>367</v>
      </c>
    </row>
    <row r="254" spans="1:32" s="53" customFormat="1" ht="90.75" customHeight="1" x14ac:dyDescent="0.4">
      <c r="A254" s="48">
        <v>6</v>
      </c>
      <c r="B254" s="60">
        <v>931</v>
      </c>
      <c r="C254" s="68">
        <v>4234</v>
      </c>
      <c r="D254" s="245" t="s">
        <v>368</v>
      </c>
      <c r="E254" s="22"/>
      <c r="F254" s="22"/>
      <c r="G254" s="22">
        <f t="shared" ref="G254:G279" si="203">J254+F254</f>
        <v>980</v>
      </c>
      <c r="H254" s="63">
        <f t="shared" si="194"/>
        <v>980</v>
      </c>
      <c r="I254" s="84">
        <f t="shared" si="195"/>
        <v>0</v>
      </c>
      <c r="J254" s="24">
        <f t="shared" si="196"/>
        <v>980</v>
      </c>
      <c r="K254" s="64">
        <v>980</v>
      </c>
      <c r="L254" s="65"/>
      <c r="M254" s="66"/>
      <c r="N254" s="41"/>
      <c r="O254" s="66"/>
      <c r="P254" s="66"/>
      <c r="Q254" s="66"/>
      <c r="R254" s="27"/>
      <c r="S254" s="27">
        <f t="shared" si="197"/>
        <v>980</v>
      </c>
      <c r="T254" s="66"/>
      <c r="U254" s="28">
        <f>SUM(R254:T254)</f>
        <v>980</v>
      </c>
      <c r="V254" s="64"/>
      <c r="W254" s="65"/>
      <c r="X254" s="66"/>
      <c r="Y254" s="66"/>
      <c r="Z254" s="66"/>
      <c r="AA254" s="66"/>
      <c r="AB254" s="66"/>
      <c r="AC254" s="27">
        <f t="shared" si="199"/>
        <v>0</v>
      </c>
      <c r="AD254" s="66"/>
      <c r="AE254" s="23">
        <f t="shared" si="200"/>
        <v>0</v>
      </c>
      <c r="AF254" s="56"/>
    </row>
    <row r="255" spans="1:32" s="53" customFormat="1" ht="90.75" customHeight="1" x14ac:dyDescent="0.4">
      <c r="A255" s="48">
        <v>6</v>
      </c>
      <c r="B255" s="60">
        <v>931</v>
      </c>
      <c r="C255" s="61">
        <v>3802</v>
      </c>
      <c r="D255" s="114" t="s">
        <v>369</v>
      </c>
      <c r="E255" s="22">
        <v>1800</v>
      </c>
      <c r="F255" s="22">
        <v>800</v>
      </c>
      <c r="G255" s="22">
        <f t="shared" si="203"/>
        <v>1125</v>
      </c>
      <c r="H255" s="63">
        <f t="shared" si="194"/>
        <v>325</v>
      </c>
      <c r="I255" s="84">
        <f t="shared" si="195"/>
        <v>0</v>
      </c>
      <c r="J255" s="24">
        <f t="shared" si="196"/>
        <v>325</v>
      </c>
      <c r="K255" s="64">
        <v>300</v>
      </c>
      <c r="L255" s="65"/>
      <c r="M255" s="66"/>
      <c r="N255" s="66"/>
      <c r="O255" s="66"/>
      <c r="P255" s="66"/>
      <c r="Q255" s="66"/>
      <c r="R255" s="27"/>
      <c r="S255" s="27">
        <f t="shared" si="197"/>
        <v>300</v>
      </c>
      <c r="T255" s="66">
        <v>25</v>
      </c>
      <c r="U255" s="28">
        <f>SUM(R255:T255)</f>
        <v>325</v>
      </c>
      <c r="V255" s="64"/>
      <c r="W255" s="65"/>
      <c r="X255" s="66"/>
      <c r="Y255" s="66"/>
      <c r="Z255" s="66"/>
      <c r="AA255" s="66"/>
      <c r="AB255" s="66"/>
      <c r="AC255" s="27">
        <f t="shared" si="199"/>
        <v>0</v>
      </c>
      <c r="AD255" s="66"/>
      <c r="AE255" s="23">
        <f t="shared" si="200"/>
        <v>0</v>
      </c>
      <c r="AF255" s="56" t="s">
        <v>370</v>
      </c>
    </row>
    <row r="256" spans="1:32" s="53" customFormat="1" ht="90.75" customHeight="1" x14ac:dyDescent="0.4">
      <c r="A256" s="48">
        <v>6</v>
      </c>
      <c r="B256" s="60">
        <v>931</v>
      </c>
      <c r="C256" s="61">
        <v>4101</v>
      </c>
      <c r="D256" s="245" t="s">
        <v>371</v>
      </c>
      <c r="E256" s="22">
        <v>106</v>
      </c>
      <c r="F256" s="22">
        <v>53</v>
      </c>
      <c r="G256" s="22">
        <f t="shared" si="203"/>
        <v>143</v>
      </c>
      <c r="H256" s="63">
        <f t="shared" si="194"/>
        <v>90</v>
      </c>
      <c r="I256" s="84">
        <f t="shared" si="195"/>
        <v>0</v>
      </c>
      <c r="J256" s="24">
        <f t="shared" si="196"/>
        <v>90</v>
      </c>
      <c r="K256" s="64">
        <v>90</v>
      </c>
      <c r="L256" s="65"/>
      <c r="M256" s="66"/>
      <c r="N256" s="41"/>
      <c r="O256" s="66"/>
      <c r="P256" s="66"/>
      <c r="Q256" s="66"/>
      <c r="R256" s="27"/>
      <c r="S256" s="27">
        <f t="shared" si="197"/>
        <v>90</v>
      </c>
      <c r="T256" s="66"/>
      <c r="U256" s="28">
        <f t="shared" si="198"/>
        <v>90</v>
      </c>
      <c r="V256" s="64"/>
      <c r="W256" s="65"/>
      <c r="X256" s="66"/>
      <c r="Y256" s="66"/>
      <c r="Z256" s="66"/>
      <c r="AA256" s="66"/>
      <c r="AB256" s="66"/>
      <c r="AC256" s="27">
        <f t="shared" si="199"/>
        <v>0</v>
      </c>
      <c r="AD256" s="66"/>
      <c r="AE256" s="23">
        <f t="shared" si="200"/>
        <v>0</v>
      </c>
      <c r="AF256" s="56"/>
    </row>
    <row r="257" spans="1:33" s="53" customFormat="1" ht="72" customHeight="1" x14ac:dyDescent="0.4">
      <c r="A257" s="48">
        <v>6</v>
      </c>
      <c r="B257" s="60">
        <v>931</v>
      </c>
      <c r="C257" s="61">
        <v>3939</v>
      </c>
      <c r="D257" s="114" t="s">
        <v>372</v>
      </c>
      <c r="E257" s="22">
        <v>2000</v>
      </c>
      <c r="F257" s="22">
        <v>2000</v>
      </c>
      <c r="G257" s="22">
        <f>J257+F257</f>
        <v>4000</v>
      </c>
      <c r="H257" s="63">
        <f>U257</f>
        <v>1000</v>
      </c>
      <c r="I257" s="84">
        <f>AE257</f>
        <v>1000</v>
      </c>
      <c r="J257" s="24">
        <f>SUM(H257:I257)</f>
        <v>2000</v>
      </c>
      <c r="K257" s="64">
        <v>1000</v>
      </c>
      <c r="L257" s="65"/>
      <c r="M257" s="66"/>
      <c r="N257" s="66"/>
      <c r="O257" s="66"/>
      <c r="P257" s="66"/>
      <c r="Q257" s="66"/>
      <c r="R257" s="27"/>
      <c r="S257" s="27">
        <f>SUM(K257:Q257)</f>
        <v>1000</v>
      </c>
      <c r="T257" s="66"/>
      <c r="U257" s="28">
        <f>SUM(R257:T257)</f>
        <v>1000</v>
      </c>
      <c r="V257" s="64">
        <v>1000</v>
      </c>
      <c r="W257" s="65"/>
      <c r="X257" s="66"/>
      <c r="Y257" s="66"/>
      <c r="Z257" s="66"/>
      <c r="AA257" s="66"/>
      <c r="AB257" s="66"/>
      <c r="AC257" s="27">
        <f>SUM(V257:AB257)</f>
        <v>1000</v>
      </c>
      <c r="AD257" s="66"/>
      <c r="AE257" s="23">
        <f>SUM(AC257:AD257)</f>
        <v>1000</v>
      </c>
      <c r="AF257" s="56"/>
    </row>
    <row r="258" spans="1:33" s="53" customFormat="1" ht="72" customHeight="1" x14ac:dyDescent="0.4">
      <c r="A258" s="48">
        <v>6</v>
      </c>
      <c r="B258" s="60">
        <v>931</v>
      </c>
      <c r="C258" s="61">
        <v>3928</v>
      </c>
      <c r="D258" s="258" t="s">
        <v>373</v>
      </c>
      <c r="E258" s="22">
        <v>1500</v>
      </c>
      <c r="F258" s="22">
        <v>500</v>
      </c>
      <c r="G258" s="22">
        <f t="shared" si="203"/>
        <v>1500</v>
      </c>
      <c r="H258" s="63">
        <f t="shared" si="194"/>
        <v>1000</v>
      </c>
      <c r="I258" s="84">
        <f t="shared" si="195"/>
        <v>0</v>
      </c>
      <c r="J258" s="24">
        <f t="shared" si="196"/>
        <v>1000</v>
      </c>
      <c r="K258" s="64">
        <v>1000</v>
      </c>
      <c r="L258" s="65"/>
      <c r="M258" s="66"/>
      <c r="N258" s="66"/>
      <c r="O258" s="66"/>
      <c r="P258" s="66"/>
      <c r="Q258" s="66"/>
      <c r="R258" s="27"/>
      <c r="S258" s="27">
        <f t="shared" si="197"/>
        <v>1000</v>
      </c>
      <c r="T258" s="66"/>
      <c r="U258" s="23">
        <f t="shared" si="198"/>
        <v>1000</v>
      </c>
      <c r="V258" s="243"/>
      <c r="W258" s="66"/>
      <c r="X258" s="65"/>
      <c r="Y258" s="66"/>
      <c r="Z258" s="66"/>
      <c r="AA258" s="66"/>
      <c r="AB258" s="66"/>
      <c r="AC258" s="27">
        <f t="shared" si="199"/>
        <v>0</v>
      </c>
      <c r="AD258" s="27"/>
      <c r="AE258" s="23">
        <f t="shared" si="200"/>
        <v>0</v>
      </c>
      <c r="AF258" s="259" t="s">
        <v>374</v>
      </c>
      <c r="AG258" s="260"/>
    </row>
    <row r="259" spans="1:33" s="53" customFormat="1" ht="72" customHeight="1" x14ac:dyDescent="0.4">
      <c r="A259" s="48">
        <v>6</v>
      </c>
      <c r="B259" s="60">
        <v>931</v>
      </c>
      <c r="C259" s="68">
        <v>4235</v>
      </c>
      <c r="D259" s="114" t="s">
        <v>375</v>
      </c>
      <c r="E259" s="22"/>
      <c r="F259" s="22"/>
      <c r="G259" s="22">
        <f t="shared" si="203"/>
        <v>7</v>
      </c>
      <c r="H259" s="63">
        <f t="shared" si="194"/>
        <v>7</v>
      </c>
      <c r="I259" s="84">
        <f t="shared" si="195"/>
        <v>0</v>
      </c>
      <c r="J259" s="24">
        <f t="shared" ref="J259" si="204">SUM(H259:I259)</f>
        <v>7</v>
      </c>
      <c r="K259" s="64">
        <v>7</v>
      </c>
      <c r="L259" s="65"/>
      <c r="M259" s="66"/>
      <c r="N259" s="66"/>
      <c r="O259" s="66"/>
      <c r="P259" s="66"/>
      <c r="Q259" s="66"/>
      <c r="R259" s="27"/>
      <c r="S259" s="27">
        <f t="shared" si="197"/>
        <v>7</v>
      </c>
      <c r="T259" s="66"/>
      <c r="U259" s="28">
        <f t="shared" si="198"/>
        <v>7</v>
      </c>
      <c r="V259" s="64"/>
      <c r="W259" s="65"/>
      <c r="X259" s="66"/>
      <c r="Y259" s="66"/>
      <c r="Z259" s="66"/>
      <c r="AA259" s="66"/>
      <c r="AB259" s="66"/>
      <c r="AC259" s="27">
        <f t="shared" si="199"/>
        <v>0</v>
      </c>
      <c r="AD259" s="66"/>
      <c r="AE259" s="23">
        <f t="shared" si="200"/>
        <v>0</v>
      </c>
      <c r="AF259" s="56" t="s">
        <v>376</v>
      </c>
      <c r="AG259" s="260"/>
    </row>
    <row r="260" spans="1:33" s="53" customFormat="1" ht="72" customHeight="1" x14ac:dyDescent="0.4">
      <c r="A260" s="48"/>
      <c r="B260" s="60">
        <v>931</v>
      </c>
      <c r="C260" s="61">
        <v>3927</v>
      </c>
      <c r="D260" s="114" t="s">
        <v>377</v>
      </c>
      <c r="E260" s="22">
        <v>314</v>
      </c>
      <c r="F260" s="22">
        <v>314</v>
      </c>
      <c r="G260" s="22">
        <f t="shared" si="203"/>
        <v>494</v>
      </c>
      <c r="H260" s="63">
        <f t="shared" si="194"/>
        <v>180</v>
      </c>
      <c r="I260" s="84">
        <f t="shared" si="195"/>
        <v>0</v>
      </c>
      <c r="J260" s="24">
        <f t="shared" si="196"/>
        <v>180</v>
      </c>
      <c r="K260" s="64">
        <v>180</v>
      </c>
      <c r="L260" s="65"/>
      <c r="M260" s="66"/>
      <c r="N260" s="66"/>
      <c r="O260" s="66"/>
      <c r="P260" s="66"/>
      <c r="Q260" s="66"/>
      <c r="R260" s="27"/>
      <c r="S260" s="27">
        <f t="shared" si="197"/>
        <v>180</v>
      </c>
      <c r="T260" s="66"/>
      <c r="U260" s="28">
        <f t="shared" si="198"/>
        <v>180</v>
      </c>
      <c r="V260" s="64"/>
      <c r="W260" s="65"/>
      <c r="X260" s="66"/>
      <c r="Y260" s="66"/>
      <c r="Z260" s="66"/>
      <c r="AA260" s="66"/>
      <c r="AB260" s="66"/>
      <c r="AC260" s="27">
        <f t="shared" si="199"/>
        <v>0</v>
      </c>
      <c r="AD260" s="66"/>
      <c r="AE260" s="23">
        <f t="shared" si="200"/>
        <v>0</v>
      </c>
      <c r="AF260" s="56"/>
      <c r="AG260" s="260"/>
    </row>
    <row r="261" spans="1:33" s="53" customFormat="1" ht="114" x14ac:dyDescent="0.4">
      <c r="A261" s="48">
        <v>9</v>
      </c>
      <c r="B261" s="60">
        <v>931</v>
      </c>
      <c r="C261" s="61">
        <v>3932</v>
      </c>
      <c r="D261" s="239" t="s">
        <v>378</v>
      </c>
      <c r="E261" s="226">
        <v>5000</v>
      </c>
      <c r="F261" s="226">
        <v>1500</v>
      </c>
      <c r="G261" s="226">
        <f t="shared" si="203"/>
        <v>4500</v>
      </c>
      <c r="H261" s="228">
        <f t="shared" si="194"/>
        <v>500</v>
      </c>
      <c r="I261" s="84">
        <f t="shared" si="195"/>
        <v>2500</v>
      </c>
      <c r="J261" s="229">
        <f t="shared" ref="J261:J279" si="205">SUM(H261:I261)</f>
        <v>3000</v>
      </c>
      <c r="K261" s="230">
        <v>500</v>
      </c>
      <c r="L261" s="231"/>
      <c r="M261" s="118"/>
      <c r="N261" s="118"/>
      <c r="O261" s="118"/>
      <c r="P261" s="118"/>
      <c r="Q261" s="118"/>
      <c r="R261" s="92"/>
      <c r="S261" s="92">
        <f t="shared" si="197"/>
        <v>500</v>
      </c>
      <c r="T261" s="118"/>
      <c r="U261" s="234">
        <f t="shared" si="198"/>
        <v>500</v>
      </c>
      <c r="V261" s="261">
        <v>2500</v>
      </c>
      <c r="W261" s="118"/>
      <c r="X261" s="231"/>
      <c r="Y261" s="118"/>
      <c r="Z261" s="118"/>
      <c r="AA261" s="118"/>
      <c r="AB261" s="118"/>
      <c r="AC261" s="27">
        <f t="shared" si="199"/>
        <v>2500</v>
      </c>
      <c r="AD261" s="92"/>
      <c r="AE261" s="23">
        <f t="shared" si="200"/>
        <v>2500</v>
      </c>
      <c r="AF261" s="235" t="s">
        <v>379</v>
      </c>
    </row>
    <row r="262" spans="1:33" ht="75" customHeight="1" x14ac:dyDescent="0.4">
      <c r="A262" s="48">
        <v>15</v>
      </c>
      <c r="B262" s="60">
        <v>931</v>
      </c>
      <c r="C262" s="61">
        <v>4096</v>
      </c>
      <c r="D262" s="239" t="s">
        <v>380</v>
      </c>
      <c r="E262" s="226">
        <v>1300</v>
      </c>
      <c r="F262" s="226">
        <v>1300</v>
      </c>
      <c r="G262" s="226">
        <f t="shared" si="203"/>
        <v>3400</v>
      </c>
      <c r="H262" s="228">
        <f t="shared" si="194"/>
        <v>2100</v>
      </c>
      <c r="I262" s="84">
        <f t="shared" si="195"/>
        <v>0</v>
      </c>
      <c r="J262" s="229">
        <f t="shared" si="205"/>
        <v>2100</v>
      </c>
      <c r="K262" s="230">
        <v>1400</v>
      </c>
      <c r="L262" s="231"/>
      <c r="M262" s="118"/>
      <c r="N262" s="118"/>
      <c r="O262" s="118"/>
      <c r="P262" s="118"/>
      <c r="Q262" s="118"/>
      <c r="R262" s="92"/>
      <c r="S262" s="92">
        <f t="shared" si="197"/>
        <v>1400</v>
      </c>
      <c r="T262" s="118">
        <v>700</v>
      </c>
      <c r="U262" s="234">
        <f>SUM(R262:T262)</f>
        <v>2100</v>
      </c>
      <c r="V262" s="261"/>
      <c r="W262" s="118"/>
      <c r="X262" s="231"/>
      <c r="Y262" s="118"/>
      <c r="Z262" s="118"/>
      <c r="AA262" s="118"/>
      <c r="AB262" s="118"/>
      <c r="AC262" s="27">
        <f t="shared" si="199"/>
        <v>0</v>
      </c>
      <c r="AD262" s="92"/>
      <c r="AE262" s="23">
        <f t="shared" si="200"/>
        <v>0</v>
      </c>
      <c r="AF262" s="235" t="s">
        <v>381</v>
      </c>
    </row>
    <row r="263" spans="1:33" ht="75" customHeight="1" x14ac:dyDescent="0.4">
      <c r="A263" s="48">
        <v>17</v>
      </c>
      <c r="B263" s="60">
        <v>931</v>
      </c>
      <c r="C263" s="68">
        <v>4236</v>
      </c>
      <c r="D263" s="239" t="s">
        <v>382</v>
      </c>
      <c r="E263" s="226"/>
      <c r="F263" s="226"/>
      <c r="G263" s="226">
        <f t="shared" si="203"/>
        <v>52</v>
      </c>
      <c r="H263" s="228">
        <f t="shared" si="194"/>
        <v>52</v>
      </c>
      <c r="I263" s="84">
        <f t="shared" si="195"/>
        <v>0</v>
      </c>
      <c r="J263" s="229">
        <f t="shared" si="205"/>
        <v>52</v>
      </c>
      <c r="K263" s="230">
        <v>52</v>
      </c>
      <c r="L263" s="231"/>
      <c r="M263" s="118"/>
      <c r="N263" s="118"/>
      <c r="O263" s="118"/>
      <c r="P263" s="118"/>
      <c r="Q263" s="118"/>
      <c r="R263" s="92"/>
      <c r="S263" s="92">
        <f t="shared" si="197"/>
        <v>52</v>
      </c>
      <c r="T263" s="118"/>
      <c r="U263" s="234">
        <f t="shared" si="198"/>
        <v>52</v>
      </c>
      <c r="V263" s="261"/>
      <c r="W263" s="118"/>
      <c r="X263" s="231"/>
      <c r="Y263" s="118"/>
      <c r="Z263" s="118"/>
      <c r="AA263" s="118"/>
      <c r="AB263" s="118"/>
      <c r="AC263" s="27">
        <f t="shared" si="199"/>
        <v>0</v>
      </c>
      <c r="AD263" s="92"/>
      <c r="AE263" s="23">
        <f t="shared" si="200"/>
        <v>0</v>
      </c>
      <c r="AF263" s="235"/>
    </row>
    <row r="264" spans="1:33" ht="75" customHeight="1" x14ac:dyDescent="0.4">
      <c r="A264" s="48">
        <v>21</v>
      </c>
      <c r="B264" s="60">
        <v>931</v>
      </c>
      <c r="C264" s="61">
        <v>4111</v>
      </c>
      <c r="D264" s="239" t="s">
        <v>383</v>
      </c>
      <c r="E264" s="226">
        <v>870</v>
      </c>
      <c r="F264" s="226">
        <v>870</v>
      </c>
      <c r="G264" s="226">
        <f t="shared" si="203"/>
        <v>1870</v>
      </c>
      <c r="H264" s="228">
        <f t="shared" si="194"/>
        <v>500</v>
      </c>
      <c r="I264" s="84">
        <f t="shared" si="195"/>
        <v>500</v>
      </c>
      <c r="J264" s="229">
        <f t="shared" si="205"/>
        <v>1000</v>
      </c>
      <c r="K264" s="230">
        <v>500</v>
      </c>
      <c r="L264" s="231"/>
      <c r="M264" s="118"/>
      <c r="N264" s="118"/>
      <c r="O264" s="118"/>
      <c r="P264" s="118"/>
      <c r="Q264" s="118"/>
      <c r="R264" s="92"/>
      <c r="S264" s="92">
        <f t="shared" si="197"/>
        <v>500</v>
      </c>
      <c r="T264" s="118"/>
      <c r="U264" s="234">
        <f t="shared" si="198"/>
        <v>500</v>
      </c>
      <c r="V264" s="261">
        <v>500</v>
      </c>
      <c r="W264" s="118"/>
      <c r="X264" s="231"/>
      <c r="Y264" s="118"/>
      <c r="Z264" s="118"/>
      <c r="AA264" s="118"/>
      <c r="AB264" s="118"/>
      <c r="AC264" s="27">
        <f t="shared" si="199"/>
        <v>500</v>
      </c>
      <c r="AD264" s="92"/>
      <c r="AE264" s="23">
        <f t="shared" si="200"/>
        <v>500</v>
      </c>
      <c r="AF264" s="235"/>
    </row>
    <row r="265" spans="1:33" ht="75" customHeight="1" x14ac:dyDescent="0.4">
      <c r="A265" s="48">
        <v>34</v>
      </c>
      <c r="B265" s="60">
        <v>931</v>
      </c>
      <c r="C265" s="61">
        <v>4106</v>
      </c>
      <c r="D265" s="239" t="s">
        <v>384</v>
      </c>
      <c r="E265" s="226">
        <v>220</v>
      </c>
      <c r="F265" s="226">
        <v>170</v>
      </c>
      <c r="G265" s="226">
        <f t="shared" si="203"/>
        <v>380</v>
      </c>
      <c r="H265" s="228">
        <f t="shared" si="194"/>
        <v>210</v>
      </c>
      <c r="I265" s="84">
        <f t="shared" si="195"/>
        <v>0</v>
      </c>
      <c r="J265" s="229">
        <f t="shared" si="205"/>
        <v>210</v>
      </c>
      <c r="K265" s="230">
        <v>210</v>
      </c>
      <c r="L265" s="231"/>
      <c r="M265" s="118"/>
      <c r="N265" s="118"/>
      <c r="O265" s="118"/>
      <c r="P265" s="118"/>
      <c r="Q265" s="118"/>
      <c r="R265" s="92"/>
      <c r="S265" s="92">
        <f t="shared" si="197"/>
        <v>210</v>
      </c>
      <c r="T265" s="118"/>
      <c r="U265" s="234">
        <f t="shared" si="198"/>
        <v>210</v>
      </c>
      <c r="V265" s="261"/>
      <c r="W265" s="118"/>
      <c r="X265" s="231"/>
      <c r="Y265" s="118"/>
      <c r="Z265" s="118"/>
      <c r="AA265" s="118"/>
      <c r="AB265" s="118"/>
      <c r="AC265" s="27">
        <f t="shared" si="199"/>
        <v>0</v>
      </c>
      <c r="AD265" s="92"/>
      <c r="AE265" s="23">
        <f t="shared" si="200"/>
        <v>0</v>
      </c>
      <c r="AF265" s="235"/>
    </row>
    <row r="266" spans="1:33" ht="75" customHeight="1" x14ac:dyDescent="0.4">
      <c r="A266" s="48">
        <v>34</v>
      </c>
      <c r="B266" s="60">
        <v>931</v>
      </c>
      <c r="C266" s="61">
        <v>4107</v>
      </c>
      <c r="D266" s="239" t="s">
        <v>385</v>
      </c>
      <c r="E266" s="226">
        <v>110</v>
      </c>
      <c r="F266" s="226">
        <v>90</v>
      </c>
      <c r="G266" s="226">
        <f t="shared" si="203"/>
        <v>300</v>
      </c>
      <c r="H266" s="228">
        <f t="shared" si="194"/>
        <v>210</v>
      </c>
      <c r="I266" s="84">
        <f t="shared" si="195"/>
        <v>0</v>
      </c>
      <c r="J266" s="229">
        <f t="shared" si="205"/>
        <v>210</v>
      </c>
      <c r="K266" s="230">
        <v>210</v>
      </c>
      <c r="L266" s="231"/>
      <c r="M266" s="118"/>
      <c r="N266" s="118"/>
      <c r="O266" s="118"/>
      <c r="P266" s="118"/>
      <c r="Q266" s="118"/>
      <c r="R266" s="92"/>
      <c r="S266" s="92">
        <f t="shared" si="197"/>
        <v>210</v>
      </c>
      <c r="T266" s="118"/>
      <c r="U266" s="234">
        <f t="shared" si="198"/>
        <v>210</v>
      </c>
      <c r="V266" s="261"/>
      <c r="W266" s="92"/>
      <c r="X266" s="231"/>
      <c r="Y266" s="118"/>
      <c r="Z266" s="118"/>
      <c r="AA266" s="118"/>
      <c r="AB266" s="118"/>
      <c r="AC266" s="27">
        <f t="shared" si="199"/>
        <v>0</v>
      </c>
      <c r="AD266" s="92"/>
      <c r="AE266" s="23">
        <f t="shared" si="200"/>
        <v>0</v>
      </c>
      <c r="AF266" s="235"/>
    </row>
    <row r="267" spans="1:33" ht="75" customHeight="1" x14ac:dyDescent="0.4">
      <c r="A267" s="48">
        <v>34</v>
      </c>
      <c r="B267" s="60">
        <v>931</v>
      </c>
      <c r="C267" s="61">
        <v>4108</v>
      </c>
      <c r="D267" s="239" t="s">
        <v>386</v>
      </c>
      <c r="E267" s="226">
        <v>94</v>
      </c>
      <c r="F267" s="226">
        <v>84</v>
      </c>
      <c r="G267" s="226">
        <f t="shared" si="203"/>
        <v>294</v>
      </c>
      <c r="H267" s="228">
        <f t="shared" si="194"/>
        <v>210</v>
      </c>
      <c r="I267" s="84">
        <f t="shared" si="195"/>
        <v>0</v>
      </c>
      <c r="J267" s="229">
        <f t="shared" si="205"/>
        <v>210</v>
      </c>
      <c r="K267" s="230">
        <v>210</v>
      </c>
      <c r="L267" s="231"/>
      <c r="M267" s="118"/>
      <c r="N267" s="118"/>
      <c r="O267" s="118"/>
      <c r="P267" s="118"/>
      <c r="Q267" s="118"/>
      <c r="R267" s="92"/>
      <c r="S267" s="92">
        <f t="shared" si="197"/>
        <v>210</v>
      </c>
      <c r="T267" s="118"/>
      <c r="U267" s="234">
        <f t="shared" si="198"/>
        <v>210</v>
      </c>
      <c r="V267" s="261"/>
      <c r="W267" s="92"/>
      <c r="X267" s="231"/>
      <c r="Y267" s="118"/>
      <c r="Z267" s="118"/>
      <c r="AA267" s="118"/>
      <c r="AB267" s="118"/>
      <c r="AC267" s="27">
        <f t="shared" si="199"/>
        <v>0</v>
      </c>
      <c r="AD267" s="92"/>
      <c r="AE267" s="23">
        <f t="shared" si="200"/>
        <v>0</v>
      </c>
      <c r="AF267" s="235"/>
    </row>
    <row r="268" spans="1:33" ht="75" customHeight="1" x14ac:dyDescent="0.4">
      <c r="A268" s="48">
        <v>34</v>
      </c>
      <c r="B268" s="60">
        <v>931</v>
      </c>
      <c r="C268" s="61">
        <v>3938</v>
      </c>
      <c r="D268" s="239" t="s">
        <v>387</v>
      </c>
      <c r="E268" s="226">
        <v>3290</v>
      </c>
      <c r="F268" s="226">
        <v>2790</v>
      </c>
      <c r="G268" s="226">
        <f t="shared" si="203"/>
        <v>3290</v>
      </c>
      <c r="H268" s="228">
        <f t="shared" si="194"/>
        <v>500</v>
      </c>
      <c r="I268" s="84">
        <f t="shared" si="195"/>
        <v>0</v>
      </c>
      <c r="J268" s="229">
        <f t="shared" si="205"/>
        <v>500</v>
      </c>
      <c r="K268" s="230">
        <v>500</v>
      </c>
      <c r="L268" s="231"/>
      <c r="M268" s="118"/>
      <c r="N268" s="118"/>
      <c r="O268" s="118"/>
      <c r="P268" s="118"/>
      <c r="Q268" s="118"/>
      <c r="R268" s="92"/>
      <c r="S268" s="92">
        <f t="shared" si="197"/>
        <v>500</v>
      </c>
      <c r="T268" s="118"/>
      <c r="U268" s="234">
        <f t="shared" si="198"/>
        <v>500</v>
      </c>
      <c r="V268" s="261"/>
      <c r="W268" s="92"/>
      <c r="X268" s="231"/>
      <c r="Y268" s="118"/>
      <c r="Z268" s="118"/>
      <c r="AA268" s="118"/>
      <c r="AB268" s="118"/>
      <c r="AC268" s="27">
        <f t="shared" si="199"/>
        <v>0</v>
      </c>
      <c r="AD268" s="92"/>
      <c r="AE268" s="23">
        <f t="shared" si="200"/>
        <v>0</v>
      </c>
      <c r="AF268" s="235"/>
    </row>
    <row r="269" spans="1:33" ht="75" customHeight="1" x14ac:dyDescent="0.4">
      <c r="A269" s="48">
        <v>38</v>
      </c>
      <c r="B269" s="60">
        <v>931</v>
      </c>
      <c r="C269" s="61">
        <v>4088</v>
      </c>
      <c r="D269" s="239" t="s">
        <v>388</v>
      </c>
      <c r="E269" s="226">
        <v>3287.67</v>
      </c>
      <c r="F269" s="226">
        <v>3287.67</v>
      </c>
      <c r="G269" s="226">
        <f t="shared" si="203"/>
        <v>8287.67</v>
      </c>
      <c r="H269" s="228">
        <f t="shared" si="194"/>
        <v>1000</v>
      </c>
      <c r="I269" s="84">
        <f t="shared" si="195"/>
        <v>4000</v>
      </c>
      <c r="J269" s="229">
        <f t="shared" si="205"/>
        <v>5000</v>
      </c>
      <c r="K269" s="230">
        <v>1000</v>
      </c>
      <c r="L269" s="231"/>
      <c r="M269" s="118"/>
      <c r="N269" s="118"/>
      <c r="O269" s="118"/>
      <c r="P269" s="118"/>
      <c r="Q269" s="118"/>
      <c r="R269" s="92"/>
      <c r="S269" s="92">
        <f t="shared" si="197"/>
        <v>1000</v>
      </c>
      <c r="T269" s="118"/>
      <c r="U269" s="234">
        <f>SUM(R269:S269)</f>
        <v>1000</v>
      </c>
      <c r="V269" s="261">
        <v>4000</v>
      </c>
      <c r="W269" s="92"/>
      <c r="X269" s="231"/>
      <c r="Y269" s="118"/>
      <c r="Z269" s="118"/>
      <c r="AA269" s="118"/>
      <c r="AB269" s="118"/>
      <c r="AC269" s="27">
        <f t="shared" si="199"/>
        <v>4000</v>
      </c>
      <c r="AD269" s="92"/>
      <c r="AE269" s="23">
        <f t="shared" si="200"/>
        <v>4000</v>
      </c>
      <c r="AF269" s="235"/>
    </row>
    <row r="270" spans="1:33" ht="75" customHeight="1" x14ac:dyDescent="0.4">
      <c r="A270" s="48">
        <v>40</v>
      </c>
      <c r="B270" s="60">
        <v>931</v>
      </c>
      <c r="C270" s="61">
        <v>4004</v>
      </c>
      <c r="D270" s="239" t="s">
        <v>389</v>
      </c>
      <c r="E270" s="226">
        <v>134</v>
      </c>
      <c r="F270" s="226">
        <v>134</v>
      </c>
      <c r="G270" s="226">
        <f t="shared" si="203"/>
        <v>330</v>
      </c>
      <c r="H270" s="228">
        <f t="shared" si="194"/>
        <v>196</v>
      </c>
      <c r="I270" s="84">
        <f t="shared" si="195"/>
        <v>0</v>
      </c>
      <c r="J270" s="229">
        <f t="shared" si="205"/>
        <v>196</v>
      </c>
      <c r="K270" s="230">
        <v>196</v>
      </c>
      <c r="L270" s="231"/>
      <c r="M270" s="118"/>
      <c r="N270" s="118"/>
      <c r="O270" s="118"/>
      <c r="P270" s="118"/>
      <c r="Q270" s="118"/>
      <c r="R270" s="92"/>
      <c r="S270" s="92">
        <f t="shared" si="197"/>
        <v>196</v>
      </c>
      <c r="T270" s="118"/>
      <c r="U270" s="234">
        <f>SUM(R270:T270)</f>
        <v>196</v>
      </c>
      <c r="V270" s="261"/>
      <c r="W270" s="92"/>
      <c r="X270" s="231"/>
      <c r="Y270" s="118"/>
      <c r="Z270" s="118"/>
      <c r="AA270" s="118"/>
      <c r="AB270" s="118"/>
      <c r="AC270" s="27">
        <f t="shared" si="199"/>
        <v>0</v>
      </c>
      <c r="AD270" s="92"/>
      <c r="AE270" s="23">
        <f t="shared" si="200"/>
        <v>0</v>
      </c>
      <c r="AF270" s="235" t="s">
        <v>390</v>
      </c>
    </row>
    <row r="271" spans="1:33" ht="75" customHeight="1" x14ac:dyDescent="0.4">
      <c r="A271" s="48">
        <v>43</v>
      </c>
      <c r="B271" s="60">
        <v>931</v>
      </c>
      <c r="C271" s="68">
        <v>4237</v>
      </c>
      <c r="D271" s="239" t="s">
        <v>391</v>
      </c>
      <c r="E271" s="226"/>
      <c r="F271" s="226"/>
      <c r="G271" s="226">
        <f t="shared" si="203"/>
        <v>433.2</v>
      </c>
      <c r="H271" s="228">
        <f t="shared" si="194"/>
        <v>433.2</v>
      </c>
      <c r="I271" s="84">
        <f t="shared" si="195"/>
        <v>0</v>
      </c>
      <c r="J271" s="229">
        <f t="shared" si="205"/>
        <v>433.2</v>
      </c>
      <c r="K271" s="230">
        <v>433.2</v>
      </c>
      <c r="L271" s="231"/>
      <c r="M271" s="118"/>
      <c r="N271" s="118"/>
      <c r="O271" s="118"/>
      <c r="P271" s="118"/>
      <c r="Q271" s="118"/>
      <c r="R271" s="92"/>
      <c r="S271" s="92">
        <f t="shared" si="197"/>
        <v>433.2</v>
      </c>
      <c r="T271" s="118"/>
      <c r="U271" s="234">
        <f t="shared" si="198"/>
        <v>433.2</v>
      </c>
      <c r="V271" s="261"/>
      <c r="W271" s="92"/>
      <c r="X271" s="231"/>
      <c r="Y271" s="118"/>
      <c r="Z271" s="118"/>
      <c r="AA271" s="118"/>
      <c r="AB271" s="118"/>
      <c r="AC271" s="27">
        <f t="shared" si="199"/>
        <v>0</v>
      </c>
      <c r="AD271" s="92"/>
      <c r="AE271" s="23">
        <f t="shared" si="200"/>
        <v>0</v>
      </c>
      <c r="AF271" s="235"/>
    </row>
    <row r="272" spans="1:33" ht="75" customHeight="1" x14ac:dyDescent="0.4">
      <c r="A272" s="48"/>
      <c r="B272" s="60">
        <v>931</v>
      </c>
      <c r="C272" s="68">
        <v>4238</v>
      </c>
      <c r="D272" s="239" t="s">
        <v>392</v>
      </c>
      <c r="E272" s="226"/>
      <c r="F272" s="226"/>
      <c r="G272" s="226">
        <f t="shared" si="203"/>
        <v>800</v>
      </c>
      <c r="H272" s="228">
        <f t="shared" si="194"/>
        <v>800</v>
      </c>
      <c r="I272" s="84">
        <f t="shared" si="195"/>
        <v>0</v>
      </c>
      <c r="J272" s="229">
        <f t="shared" si="205"/>
        <v>800</v>
      </c>
      <c r="K272" s="230">
        <v>800</v>
      </c>
      <c r="L272" s="231"/>
      <c r="M272" s="118"/>
      <c r="N272" s="118"/>
      <c r="O272" s="118"/>
      <c r="P272" s="118"/>
      <c r="Q272" s="118"/>
      <c r="R272" s="92"/>
      <c r="S272" s="92">
        <f t="shared" si="197"/>
        <v>800</v>
      </c>
      <c r="T272" s="118"/>
      <c r="U272" s="234">
        <f>SUM(R272:T272)</f>
        <v>800</v>
      </c>
      <c r="V272" s="261"/>
      <c r="W272" s="92"/>
      <c r="X272" s="231"/>
      <c r="Y272" s="118"/>
      <c r="Z272" s="118"/>
      <c r="AA272" s="118"/>
      <c r="AB272" s="118"/>
      <c r="AC272" s="27">
        <f t="shared" si="199"/>
        <v>0</v>
      </c>
      <c r="AD272" s="92"/>
      <c r="AE272" s="23">
        <f t="shared" si="200"/>
        <v>0</v>
      </c>
      <c r="AF272" s="235"/>
    </row>
    <row r="273" spans="1:32" s="53" customFormat="1" ht="75" customHeight="1" x14ac:dyDescent="0.4">
      <c r="A273" s="48"/>
      <c r="B273" s="60">
        <v>931</v>
      </c>
      <c r="C273" s="61">
        <v>4239</v>
      </c>
      <c r="D273" s="239" t="s">
        <v>393</v>
      </c>
      <c r="E273" s="226"/>
      <c r="F273" s="226"/>
      <c r="G273" s="226">
        <f t="shared" si="203"/>
        <v>2000</v>
      </c>
      <c r="H273" s="228">
        <f t="shared" si="194"/>
        <v>2000</v>
      </c>
      <c r="I273" s="84">
        <f t="shared" si="195"/>
        <v>0</v>
      </c>
      <c r="J273" s="229">
        <f t="shared" si="205"/>
        <v>2000</v>
      </c>
      <c r="K273" s="230"/>
      <c r="L273" s="231"/>
      <c r="M273" s="118"/>
      <c r="N273" s="118"/>
      <c r="O273" s="118"/>
      <c r="P273" s="118"/>
      <c r="Q273" s="118"/>
      <c r="R273" s="92">
        <v>2000</v>
      </c>
      <c r="S273" s="92">
        <f t="shared" si="197"/>
        <v>0</v>
      </c>
      <c r="T273" s="118"/>
      <c r="U273" s="234">
        <f>SUM(R273:T273)</f>
        <v>2000</v>
      </c>
      <c r="V273" s="261"/>
      <c r="W273" s="92"/>
      <c r="X273" s="231"/>
      <c r="Y273" s="118"/>
      <c r="Z273" s="118"/>
      <c r="AA273" s="118"/>
      <c r="AB273" s="118"/>
      <c r="AC273" s="27">
        <f t="shared" si="199"/>
        <v>0</v>
      </c>
      <c r="AD273" s="92"/>
      <c r="AE273" s="23">
        <f t="shared" si="200"/>
        <v>0</v>
      </c>
      <c r="AF273" s="235"/>
    </row>
    <row r="274" spans="1:32" ht="75" customHeight="1" x14ac:dyDescent="0.4">
      <c r="A274" s="48">
        <v>58</v>
      </c>
      <c r="B274" s="60">
        <v>931</v>
      </c>
      <c r="C274" s="68">
        <v>4240</v>
      </c>
      <c r="D274" s="239" t="s">
        <v>394</v>
      </c>
      <c r="E274" s="226"/>
      <c r="F274" s="226"/>
      <c r="G274" s="226">
        <f t="shared" si="203"/>
        <v>85</v>
      </c>
      <c r="H274" s="228">
        <f t="shared" si="194"/>
        <v>85</v>
      </c>
      <c r="I274" s="84">
        <f t="shared" si="195"/>
        <v>0</v>
      </c>
      <c r="J274" s="229">
        <f t="shared" si="205"/>
        <v>85</v>
      </c>
      <c r="K274" s="230">
        <v>85</v>
      </c>
      <c r="L274" s="231"/>
      <c r="M274" s="118"/>
      <c r="N274" s="118"/>
      <c r="O274" s="118"/>
      <c r="P274" s="118"/>
      <c r="Q274" s="118"/>
      <c r="R274" s="92"/>
      <c r="S274" s="92">
        <f t="shared" si="197"/>
        <v>85</v>
      </c>
      <c r="T274" s="118"/>
      <c r="U274" s="234">
        <f t="shared" ref="U274" si="206">SUM(S274:T274)</f>
        <v>85</v>
      </c>
      <c r="V274" s="261"/>
      <c r="W274" s="92"/>
      <c r="X274" s="231"/>
      <c r="Y274" s="118"/>
      <c r="Z274" s="118"/>
      <c r="AA274" s="118"/>
      <c r="AB274" s="118"/>
      <c r="AC274" s="27">
        <f t="shared" si="199"/>
        <v>0</v>
      </c>
      <c r="AD274" s="92"/>
      <c r="AE274" s="23">
        <f t="shared" si="200"/>
        <v>0</v>
      </c>
      <c r="AF274" s="235"/>
    </row>
    <row r="275" spans="1:32" ht="75" customHeight="1" x14ac:dyDescent="0.4">
      <c r="A275" s="48">
        <v>9</v>
      </c>
      <c r="B275" s="60">
        <v>931</v>
      </c>
      <c r="C275" s="68">
        <v>4241</v>
      </c>
      <c r="D275" s="239" t="s">
        <v>395</v>
      </c>
      <c r="E275" s="226"/>
      <c r="F275" s="226"/>
      <c r="G275" s="226">
        <f t="shared" si="203"/>
        <v>1500</v>
      </c>
      <c r="H275" s="228">
        <f t="shared" si="194"/>
        <v>1500</v>
      </c>
      <c r="I275" s="84">
        <f t="shared" si="195"/>
        <v>0</v>
      </c>
      <c r="J275" s="229">
        <f t="shared" si="205"/>
        <v>1500</v>
      </c>
      <c r="K275" s="230"/>
      <c r="L275" s="231"/>
      <c r="M275" s="118"/>
      <c r="N275" s="118"/>
      <c r="O275" s="118"/>
      <c r="P275" s="118">
        <v>1500</v>
      </c>
      <c r="Q275" s="118"/>
      <c r="R275" s="92"/>
      <c r="S275" s="92">
        <f t="shared" si="197"/>
        <v>1500</v>
      </c>
      <c r="T275" s="118"/>
      <c r="U275" s="234">
        <f>SUM(R275:T275)</f>
        <v>1500</v>
      </c>
      <c r="V275" s="261"/>
      <c r="W275" s="92"/>
      <c r="X275" s="231"/>
      <c r="Y275" s="118"/>
      <c r="Z275" s="118"/>
      <c r="AA275" s="118"/>
      <c r="AB275" s="118"/>
      <c r="AC275" s="27">
        <f t="shared" si="199"/>
        <v>0</v>
      </c>
      <c r="AD275" s="92"/>
      <c r="AE275" s="23">
        <f t="shared" si="200"/>
        <v>0</v>
      </c>
      <c r="AF275" s="235"/>
    </row>
    <row r="276" spans="1:32" ht="75" customHeight="1" x14ac:dyDescent="0.4">
      <c r="A276" s="48">
        <v>9</v>
      </c>
      <c r="B276" s="60">
        <v>931</v>
      </c>
      <c r="C276" s="68">
        <v>4249</v>
      </c>
      <c r="D276" s="239" t="s">
        <v>396</v>
      </c>
      <c r="E276" s="226"/>
      <c r="F276" s="226"/>
      <c r="G276" s="226">
        <f t="shared" si="203"/>
        <v>100</v>
      </c>
      <c r="H276" s="228">
        <f t="shared" si="194"/>
        <v>100</v>
      </c>
      <c r="I276" s="84">
        <f t="shared" si="195"/>
        <v>0</v>
      </c>
      <c r="J276" s="229">
        <f t="shared" si="205"/>
        <v>100</v>
      </c>
      <c r="K276" s="230">
        <v>100</v>
      </c>
      <c r="L276" s="231"/>
      <c r="M276" s="118"/>
      <c r="N276" s="118"/>
      <c r="O276" s="118"/>
      <c r="P276" s="118"/>
      <c r="Q276" s="118"/>
      <c r="R276" s="92"/>
      <c r="S276" s="92">
        <f t="shared" si="197"/>
        <v>100</v>
      </c>
      <c r="T276" s="118"/>
      <c r="U276" s="234">
        <f>SUM(R276:T276)</f>
        <v>100</v>
      </c>
      <c r="V276" s="261"/>
      <c r="W276" s="92"/>
      <c r="X276" s="231"/>
      <c r="Y276" s="118"/>
      <c r="Z276" s="118"/>
      <c r="AA276" s="118"/>
      <c r="AB276" s="118"/>
      <c r="AC276" s="27">
        <f t="shared" si="199"/>
        <v>0</v>
      </c>
      <c r="AD276" s="92"/>
      <c r="AE276" s="23">
        <f t="shared" si="200"/>
        <v>0</v>
      </c>
      <c r="AF276" s="235" t="s">
        <v>397</v>
      </c>
    </row>
    <row r="277" spans="1:32" ht="75" customHeight="1" x14ac:dyDescent="0.4">
      <c r="A277" s="48">
        <v>9</v>
      </c>
      <c r="B277" s="60">
        <v>931</v>
      </c>
      <c r="C277" s="61">
        <v>3856</v>
      </c>
      <c r="D277" s="239" t="s">
        <v>398</v>
      </c>
      <c r="E277" s="226">
        <v>400</v>
      </c>
      <c r="F277" s="226">
        <v>400</v>
      </c>
      <c r="G277" s="226">
        <f t="shared" si="203"/>
        <v>200</v>
      </c>
      <c r="H277" s="228">
        <f t="shared" si="194"/>
        <v>-200</v>
      </c>
      <c r="I277" s="84">
        <f t="shared" si="195"/>
        <v>0</v>
      </c>
      <c r="J277" s="229">
        <f t="shared" si="205"/>
        <v>-200</v>
      </c>
      <c r="K277" s="230"/>
      <c r="L277" s="231"/>
      <c r="M277" s="118"/>
      <c r="N277" s="118">
        <v>-200</v>
      </c>
      <c r="O277" s="118"/>
      <c r="P277" s="118"/>
      <c r="Q277" s="118"/>
      <c r="R277" s="92"/>
      <c r="S277" s="92">
        <f t="shared" si="197"/>
        <v>-200</v>
      </c>
      <c r="T277" s="118"/>
      <c r="U277" s="234">
        <f>SUM(R277:T277)</f>
        <v>-200</v>
      </c>
      <c r="V277" s="261"/>
      <c r="W277" s="92"/>
      <c r="X277" s="231"/>
      <c r="Y277" s="118"/>
      <c r="Z277" s="118"/>
      <c r="AA277" s="118"/>
      <c r="AB277" s="118"/>
      <c r="AC277" s="27">
        <f t="shared" si="199"/>
        <v>0</v>
      </c>
      <c r="AD277" s="92"/>
      <c r="AE277" s="23">
        <f t="shared" si="200"/>
        <v>0</v>
      </c>
      <c r="AF277" s="235" t="s">
        <v>399</v>
      </c>
    </row>
    <row r="278" spans="1:32" ht="75" hidden="1" customHeight="1" thickBot="1" x14ac:dyDescent="0.45">
      <c r="A278" s="48"/>
      <c r="B278" s="60">
        <v>931</v>
      </c>
      <c r="C278" s="61"/>
      <c r="D278" s="239"/>
      <c r="E278" s="226"/>
      <c r="F278" s="226"/>
      <c r="G278" s="226">
        <f t="shared" si="203"/>
        <v>0</v>
      </c>
      <c r="H278" s="228">
        <f t="shared" si="194"/>
        <v>0</v>
      </c>
      <c r="I278" s="84">
        <f t="shared" si="195"/>
        <v>0</v>
      </c>
      <c r="J278" s="229">
        <f t="shared" si="205"/>
        <v>0</v>
      </c>
      <c r="K278" s="230"/>
      <c r="L278" s="231"/>
      <c r="M278" s="118"/>
      <c r="N278" s="118"/>
      <c r="O278" s="118"/>
      <c r="P278" s="118"/>
      <c r="Q278" s="118"/>
      <c r="R278" s="92"/>
      <c r="S278" s="92">
        <f t="shared" si="197"/>
        <v>0</v>
      </c>
      <c r="T278" s="118"/>
      <c r="U278" s="234">
        <f>SUM(R278:T278)</f>
        <v>0</v>
      </c>
      <c r="V278" s="261"/>
      <c r="W278" s="92"/>
      <c r="X278" s="231"/>
      <c r="Y278" s="118"/>
      <c r="Z278" s="118"/>
      <c r="AA278" s="118"/>
      <c r="AB278" s="118"/>
      <c r="AC278" s="27">
        <f t="shared" si="199"/>
        <v>0</v>
      </c>
      <c r="AD278" s="92"/>
      <c r="AE278" s="23">
        <f t="shared" si="200"/>
        <v>0</v>
      </c>
      <c r="AF278" s="235"/>
    </row>
    <row r="279" spans="1:32" ht="75" customHeight="1" thickBot="1" x14ac:dyDescent="0.45">
      <c r="A279" s="48"/>
      <c r="B279" s="60">
        <v>931</v>
      </c>
      <c r="C279" s="61">
        <v>3782</v>
      </c>
      <c r="D279" s="239" t="s">
        <v>400</v>
      </c>
      <c r="E279" s="226">
        <v>2500</v>
      </c>
      <c r="F279" s="226">
        <v>2500</v>
      </c>
      <c r="G279" s="226">
        <f t="shared" si="203"/>
        <v>3660</v>
      </c>
      <c r="H279" s="228">
        <f t="shared" si="194"/>
        <v>1160</v>
      </c>
      <c r="I279" s="84">
        <f t="shared" si="195"/>
        <v>0</v>
      </c>
      <c r="J279" s="229">
        <f t="shared" si="205"/>
        <v>1160</v>
      </c>
      <c r="K279" s="230">
        <v>160</v>
      </c>
      <c r="L279" s="231"/>
      <c r="M279" s="118"/>
      <c r="N279" s="118">
        <v>1000</v>
      </c>
      <c r="O279" s="118"/>
      <c r="P279" s="118"/>
      <c r="Q279" s="118"/>
      <c r="R279" s="92"/>
      <c r="S279" s="92">
        <f t="shared" si="197"/>
        <v>1160</v>
      </c>
      <c r="T279" s="118"/>
      <c r="U279" s="234">
        <f>SUM(R279:T279)</f>
        <v>1160</v>
      </c>
      <c r="V279" s="261"/>
      <c r="W279" s="92"/>
      <c r="X279" s="231"/>
      <c r="Y279" s="118"/>
      <c r="Z279" s="118"/>
      <c r="AA279" s="118"/>
      <c r="AB279" s="118"/>
      <c r="AC279" s="27">
        <f t="shared" si="199"/>
        <v>0</v>
      </c>
      <c r="AD279" s="92"/>
      <c r="AE279" s="23">
        <f t="shared" si="200"/>
        <v>0</v>
      </c>
      <c r="AF279" s="235"/>
    </row>
    <row r="280" spans="1:32" ht="50.1" customHeight="1" thickBot="1" x14ac:dyDescent="0.45">
      <c r="A280" s="48"/>
      <c r="B280" s="294" t="s">
        <v>401</v>
      </c>
      <c r="C280" s="295"/>
      <c r="D280" s="296"/>
      <c r="E280" s="45">
        <f>SUBTOTAL(9,E244:E279)</f>
        <v>34180.67</v>
      </c>
      <c r="F280" s="45">
        <f t="shared" ref="F280:AD280" si="207">SUBTOTAL(9,F244:F279)</f>
        <v>27217.67</v>
      </c>
      <c r="G280" s="45">
        <f t="shared" si="207"/>
        <v>61504.909999999996</v>
      </c>
      <c r="H280" s="45">
        <f t="shared" si="207"/>
        <v>19628.2</v>
      </c>
      <c r="I280" s="45">
        <f t="shared" si="207"/>
        <v>14659.04</v>
      </c>
      <c r="J280" s="45">
        <f t="shared" si="207"/>
        <v>34287.240000000005</v>
      </c>
      <c r="K280" s="45">
        <f t="shared" si="207"/>
        <v>14603.2</v>
      </c>
      <c r="L280" s="45">
        <f t="shared" si="207"/>
        <v>0</v>
      </c>
      <c r="M280" s="45">
        <f t="shared" si="207"/>
        <v>0</v>
      </c>
      <c r="N280" s="45">
        <f t="shared" si="207"/>
        <v>800</v>
      </c>
      <c r="O280" s="45">
        <f t="shared" si="207"/>
        <v>0</v>
      </c>
      <c r="P280" s="45">
        <f t="shared" si="207"/>
        <v>1500</v>
      </c>
      <c r="Q280" s="45">
        <f t="shared" si="207"/>
        <v>0</v>
      </c>
      <c r="R280" s="45">
        <f t="shared" si="207"/>
        <v>2000</v>
      </c>
      <c r="S280" s="45">
        <f t="shared" si="207"/>
        <v>16903.2</v>
      </c>
      <c r="T280" s="45">
        <f t="shared" si="207"/>
        <v>725</v>
      </c>
      <c r="U280" s="45">
        <f t="shared" si="207"/>
        <v>19628.2</v>
      </c>
      <c r="V280" s="45">
        <f t="shared" si="207"/>
        <v>14570</v>
      </c>
      <c r="W280" s="45">
        <f t="shared" si="207"/>
        <v>0</v>
      </c>
      <c r="X280" s="45">
        <f t="shared" si="207"/>
        <v>0</v>
      </c>
      <c r="Y280" s="45">
        <f t="shared" si="207"/>
        <v>89.039999999999992</v>
      </c>
      <c r="Z280" s="45">
        <f t="shared" si="207"/>
        <v>0</v>
      </c>
      <c r="AA280" s="45">
        <f t="shared" si="207"/>
        <v>0</v>
      </c>
      <c r="AB280" s="45">
        <f t="shared" si="207"/>
        <v>0</v>
      </c>
      <c r="AC280" s="45">
        <f t="shared" si="207"/>
        <v>14659.04</v>
      </c>
      <c r="AD280" s="45">
        <f t="shared" si="207"/>
        <v>0</v>
      </c>
      <c r="AE280" s="45">
        <f t="shared" ref="AE280" si="208">SUBTOTAL(9,AE244:AE278)</f>
        <v>14659.04</v>
      </c>
      <c r="AF280" s="262"/>
    </row>
    <row r="281" spans="1:32" ht="52.5" customHeight="1" x14ac:dyDescent="0.4">
      <c r="A281" s="48"/>
      <c r="B281" s="18">
        <v>935</v>
      </c>
      <c r="C281" s="49">
        <v>4242</v>
      </c>
      <c r="D281" s="263" t="s">
        <v>402</v>
      </c>
      <c r="E281" s="51"/>
      <c r="F281" s="51"/>
      <c r="G281" s="51">
        <f>J281+F281</f>
        <v>1000</v>
      </c>
      <c r="H281" s="23">
        <f>U281</f>
        <v>1000</v>
      </c>
      <c r="I281" s="110">
        <f>AE281</f>
        <v>0</v>
      </c>
      <c r="J281" s="24">
        <f>SUM(H281:I281)</f>
        <v>1000</v>
      </c>
      <c r="K281" s="25"/>
      <c r="L281" s="26"/>
      <c r="M281" s="27"/>
      <c r="N281" s="27"/>
      <c r="O281" s="27"/>
      <c r="P281" s="27"/>
      <c r="Q281" s="27">
        <v>1000</v>
      </c>
      <c r="R281" s="27"/>
      <c r="S281" s="27">
        <f>SUM(K281:Q281)</f>
        <v>1000</v>
      </c>
      <c r="T281" s="27"/>
      <c r="U281" s="28">
        <f>SUM(S281:T281)</f>
        <v>1000</v>
      </c>
      <c r="V281" s="25"/>
      <c r="W281" s="26"/>
      <c r="X281" s="27"/>
      <c r="Y281" s="27"/>
      <c r="Z281" s="27"/>
      <c r="AA281" s="27"/>
      <c r="AB281" s="27"/>
      <c r="AC281" s="27">
        <f>SUM(V281:AB281)</f>
        <v>0</v>
      </c>
      <c r="AD281" s="27"/>
      <c r="AE281" s="23">
        <f>SUM(AC281:AD281)</f>
        <v>0</v>
      </c>
      <c r="AF281" s="56"/>
    </row>
    <row r="282" spans="1:32" ht="52.5" customHeight="1" thickBot="1" x14ac:dyDescent="0.45">
      <c r="A282" s="48"/>
      <c r="B282" s="18">
        <v>935</v>
      </c>
      <c r="C282" s="19">
        <v>3278</v>
      </c>
      <c r="D282" s="263" t="s">
        <v>403</v>
      </c>
      <c r="E282" s="51">
        <v>11465</v>
      </c>
      <c r="F282" s="51">
        <v>11373.462</v>
      </c>
      <c r="G282" s="51">
        <f>J282+F282</f>
        <v>14373.462</v>
      </c>
      <c r="H282" s="23">
        <f>U282</f>
        <v>1000</v>
      </c>
      <c r="I282" s="110">
        <f>AE282</f>
        <v>2000</v>
      </c>
      <c r="J282" s="24">
        <f>SUM(H282:I282)</f>
        <v>3000</v>
      </c>
      <c r="K282" s="25">
        <v>1000</v>
      </c>
      <c r="L282" s="26"/>
      <c r="M282" s="27"/>
      <c r="N282" s="27"/>
      <c r="O282" s="27"/>
      <c r="P282" s="27"/>
      <c r="Q282" s="27"/>
      <c r="R282" s="27"/>
      <c r="S282" s="27">
        <f>SUM(K282:Q282)</f>
        <v>1000</v>
      </c>
      <c r="T282" s="27"/>
      <c r="U282" s="28">
        <f>SUM(R282:T282)</f>
        <v>1000</v>
      </c>
      <c r="V282" s="25"/>
      <c r="W282" s="26"/>
      <c r="X282" s="27"/>
      <c r="Y282" s="27"/>
      <c r="Z282" s="27"/>
      <c r="AA282" s="27"/>
      <c r="AB282" s="27">
        <v>2000</v>
      </c>
      <c r="AC282" s="27">
        <f>SUM(V282:AB282)</f>
        <v>2000</v>
      </c>
      <c r="AD282" s="27"/>
      <c r="AE282" s="23">
        <f>SUM(AC282:AD282)</f>
        <v>2000</v>
      </c>
      <c r="AF282" s="56"/>
    </row>
    <row r="283" spans="1:32" ht="50.1" customHeight="1" thickBot="1" x14ac:dyDescent="0.45">
      <c r="A283" s="102"/>
      <c r="B283" s="313" t="s">
        <v>404</v>
      </c>
      <c r="C283" s="295"/>
      <c r="D283" s="296"/>
      <c r="E283" s="45">
        <f>SUBTOTAL(9,E281:E282)</f>
        <v>11465</v>
      </c>
      <c r="F283" s="45">
        <f t="shared" ref="F283:AE283" si="209">SUBTOTAL(9,F281:F282)</f>
        <v>11373.462</v>
      </c>
      <c r="G283" s="45">
        <f t="shared" si="209"/>
        <v>15373.462</v>
      </c>
      <c r="H283" s="45">
        <f t="shared" si="209"/>
        <v>2000</v>
      </c>
      <c r="I283" s="45">
        <f t="shared" si="209"/>
        <v>2000</v>
      </c>
      <c r="J283" s="45">
        <f t="shared" si="209"/>
        <v>4000</v>
      </c>
      <c r="K283" s="45">
        <f t="shared" si="209"/>
        <v>1000</v>
      </c>
      <c r="L283" s="45">
        <f t="shared" si="209"/>
        <v>0</v>
      </c>
      <c r="M283" s="45">
        <f t="shared" si="209"/>
        <v>0</v>
      </c>
      <c r="N283" s="45">
        <f t="shared" si="209"/>
        <v>0</v>
      </c>
      <c r="O283" s="45">
        <f t="shared" si="209"/>
        <v>0</v>
      </c>
      <c r="P283" s="45">
        <f t="shared" si="209"/>
        <v>0</v>
      </c>
      <c r="Q283" s="45">
        <f t="shared" si="209"/>
        <v>1000</v>
      </c>
      <c r="R283" s="45">
        <f t="shared" si="209"/>
        <v>0</v>
      </c>
      <c r="S283" s="45">
        <f t="shared" si="209"/>
        <v>2000</v>
      </c>
      <c r="T283" s="45">
        <f t="shared" si="209"/>
        <v>0</v>
      </c>
      <c r="U283" s="45">
        <f t="shared" si="209"/>
        <v>2000</v>
      </c>
      <c r="V283" s="45">
        <f t="shared" si="209"/>
        <v>0</v>
      </c>
      <c r="W283" s="45">
        <f t="shared" si="209"/>
        <v>0</v>
      </c>
      <c r="X283" s="45">
        <f t="shared" si="209"/>
        <v>0</v>
      </c>
      <c r="Y283" s="45">
        <f t="shared" si="209"/>
        <v>0</v>
      </c>
      <c r="Z283" s="45">
        <f t="shared" si="209"/>
        <v>0</v>
      </c>
      <c r="AA283" s="45">
        <f t="shared" si="209"/>
        <v>0</v>
      </c>
      <c r="AB283" s="45">
        <f t="shared" si="209"/>
        <v>2000</v>
      </c>
      <c r="AC283" s="45">
        <f t="shared" si="209"/>
        <v>2000</v>
      </c>
      <c r="AD283" s="45">
        <f t="shared" si="209"/>
        <v>0</v>
      </c>
      <c r="AE283" s="45">
        <f t="shared" si="209"/>
        <v>2000</v>
      </c>
      <c r="AF283" s="83"/>
    </row>
    <row r="284" spans="1:32" ht="50.1" customHeight="1" x14ac:dyDescent="0.4">
      <c r="A284" s="102"/>
      <c r="B284" s="310" t="s">
        <v>405</v>
      </c>
      <c r="C284" s="311"/>
      <c r="D284" s="312"/>
      <c r="E284" s="264">
        <f t="shared" ref="E284:AE284" si="210">SUBTOTAL(9,E5:E283)</f>
        <v>741619.96100000001</v>
      </c>
      <c r="F284" s="265">
        <f t="shared" si="210"/>
        <v>532873.38100000005</v>
      </c>
      <c r="G284" s="264">
        <f t="shared" si="210"/>
        <v>984493.24699999997</v>
      </c>
      <c r="H284" s="266">
        <f t="shared" si="210"/>
        <v>263543.74900000007</v>
      </c>
      <c r="I284" s="264">
        <f t="shared" si="210"/>
        <v>183876.04</v>
      </c>
      <c r="J284" s="265">
        <f t="shared" si="210"/>
        <v>446819.78899999999</v>
      </c>
      <c r="K284" s="264">
        <f t="shared" si="210"/>
        <v>84241.947999999989</v>
      </c>
      <c r="L284" s="264">
        <f t="shared" si="210"/>
        <v>27000</v>
      </c>
      <c r="M284" s="264">
        <f t="shared" si="210"/>
        <v>55441.022999999994</v>
      </c>
      <c r="N284" s="264">
        <f t="shared" si="210"/>
        <v>1000</v>
      </c>
      <c r="O284" s="264">
        <f t="shared" si="210"/>
        <v>0</v>
      </c>
      <c r="P284" s="264">
        <f t="shared" si="210"/>
        <v>13000</v>
      </c>
      <c r="Q284" s="264">
        <f t="shared" si="210"/>
        <v>9000</v>
      </c>
      <c r="R284" s="264">
        <f t="shared" si="210"/>
        <v>0.13299999999981083</v>
      </c>
      <c r="S284" s="264">
        <f t="shared" si="210"/>
        <v>189682.97099999999</v>
      </c>
      <c r="T284" s="264">
        <f t="shared" si="210"/>
        <v>73860.64499999999</v>
      </c>
      <c r="U284" s="264">
        <f t="shared" si="210"/>
        <v>263543.74900000007</v>
      </c>
      <c r="V284" s="264">
        <f t="shared" si="210"/>
        <v>158693.4</v>
      </c>
      <c r="W284" s="264">
        <f t="shared" si="210"/>
        <v>0</v>
      </c>
      <c r="X284" s="264">
        <f t="shared" si="210"/>
        <v>23000</v>
      </c>
      <c r="Y284" s="264">
        <f t="shared" si="210"/>
        <v>89.039999999999992</v>
      </c>
      <c r="Z284" s="264">
        <f t="shared" si="210"/>
        <v>0</v>
      </c>
      <c r="AA284" s="264">
        <f t="shared" si="210"/>
        <v>0</v>
      </c>
      <c r="AB284" s="264">
        <f t="shared" si="210"/>
        <v>2000</v>
      </c>
      <c r="AC284" s="264">
        <f t="shared" si="210"/>
        <v>183782.44</v>
      </c>
      <c r="AD284" s="264">
        <f t="shared" si="210"/>
        <v>93.6</v>
      </c>
      <c r="AE284" s="267">
        <f t="shared" si="210"/>
        <v>183876.04</v>
      </c>
      <c r="AF284" s="43"/>
    </row>
    <row r="285" spans="1:32" ht="50.1" customHeight="1" thickBot="1" x14ac:dyDescent="0.45">
      <c r="A285" s="102"/>
      <c r="B285" s="268"/>
      <c r="C285" s="61"/>
      <c r="D285" s="62"/>
      <c r="E285" s="22"/>
      <c r="F285" s="22"/>
      <c r="G285" s="22"/>
      <c r="H285" s="63"/>
      <c r="I285" s="67"/>
      <c r="J285" s="24"/>
      <c r="K285" s="38"/>
      <c r="L285" s="39"/>
      <c r="M285" s="40"/>
      <c r="N285" s="40"/>
      <c r="O285" s="40"/>
      <c r="P285" s="40"/>
      <c r="Q285" s="40"/>
      <c r="R285" s="41"/>
      <c r="S285" s="27">
        <f>SUM(K285:Q285)</f>
        <v>0</v>
      </c>
      <c r="T285" s="66"/>
      <c r="U285" s="28">
        <f>SUM(S285:T285)</f>
        <v>0</v>
      </c>
      <c r="V285" s="64"/>
      <c r="W285" s="65"/>
      <c r="X285" s="66"/>
      <c r="Y285" s="66"/>
      <c r="Z285" s="66"/>
      <c r="AA285" s="66"/>
      <c r="AB285" s="66"/>
      <c r="AC285" s="27">
        <f>SUM(V285:AB285)</f>
        <v>0</v>
      </c>
      <c r="AD285" s="66"/>
      <c r="AE285" s="23">
        <f>SUM(AC285:AD285)</f>
        <v>0</v>
      </c>
      <c r="AF285" s="43"/>
    </row>
    <row r="286" spans="1:32" ht="50.1" customHeight="1" thickBot="1" x14ac:dyDescent="0.45">
      <c r="A286" s="102"/>
      <c r="B286" s="269"/>
      <c r="C286" s="270"/>
      <c r="D286" s="271" t="s">
        <v>406</v>
      </c>
      <c r="E286" s="262">
        <f t="shared" ref="E286:AE286" si="211">E284</f>
        <v>741619.96100000001</v>
      </c>
      <c r="F286" s="262">
        <f t="shared" si="211"/>
        <v>532873.38100000005</v>
      </c>
      <c r="G286" s="262">
        <f t="shared" si="211"/>
        <v>984493.24699999997</v>
      </c>
      <c r="H286" s="272">
        <f t="shared" si="211"/>
        <v>263543.74900000007</v>
      </c>
      <c r="I286" s="273">
        <f t="shared" si="211"/>
        <v>183876.04</v>
      </c>
      <c r="J286" s="274">
        <f t="shared" si="211"/>
        <v>446819.78899999999</v>
      </c>
      <c r="K286" s="45">
        <f t="shared" si="211"/>
        <v>84241.947999999989</v>
      </c>
      <c r="L286" s="45">
        <f t="shared" si="211"/>
        <v>27000</v>
      </c>
      <c r="M286" s="45">
        <f t="shared" si="211"/>
        <v>55441.022999999994</v>
      </c>
      <c r="N286" s="45">
        <f t="shared" si="211"/>
        <v>1000</v>
      </c>
      <c r="O286" s="45">
        <f t="shared" si="211"/>
        <v>0</v>
      </c>
      <c r="P286" s="45">
        <f t="shared" si="211"/>
        <v>13000</v>
      </c>
      <c r="Q286" s="45">
        <f t="shared" si="211"/>
        <v>9000</v>
      </c>
      <c r="R286" s="45">
        <f t="shared" si="211"/>
        <v>0.13299999999981083</v>
      </c>
      <c r="S286" s="275">
        <f t="shared" si="211"/>
        <v>189682.97099999999</v>
      </c>
      <c r="T286" s="276">
        <f t="shared" si="211"/>
        <v>73860.64499999999</v>
      </c>
      <c r="U286" s="277">
        <f t="shared" si="211"/>
        <v>263543.74900000007</v>
      </c>
      <c r="V286" s="278">
        <f t="shared" si="211"/>
        <v>158693.4</v>
      </c>
      <c r="W286" s="278">
        <f t="shared" si="211"/>
        <v>0</v>
      </c>
      <c r="X286" s="276">
        <f t="shared" si="211"/>
        <v>23000</v>
      </c>
      <c r="Y286" s="276">
        <f t="shared" si="211"/>
        <v>89.039999999999992</v>
      </c>
      <c r="Z286" s="276">
        <f t="shared" si="211"/>
        <v>0</v>
      </c>
      <c r="AA286" s="276">
        <f t="shared" si="211"/>
        <v>0</v>
      </c>
      <c r="AB286" s="276">
        <f t="shared" si="211"/>
        <v>2000</v>
      </c>
      <c r="AC286" s="276">
        <f t="shared" si="211"/>
        <v>183782.44</v>
      </c>
      <c r="AD286" s="276">
        <f t="shared" si="211"/>
        <v>93.6</v>
      </c>
      <c r="AE286" s="279">
        <f t="shared" si="211"/>
        <v>183876.04</v>
      </c>
      <c r="AF286" s="280"/>
    </row>
    <row r="287" spans="1:32" ht="50.1" customHeight="1" thickBot="1" x14ac:dyDescent="0.45">
      <c r="B287" s="281"/>
      <c r="C287" s="282"/>
      <c r="D287" s="283" t="s">
        <v>407</v>
      </c>
      <c r="E287" s="284"/>
      <c r="F287" s="285"/>
      <c r="G287" s="286"/>
      <c r="H287" s="284"/>
      <c r="I287" s="287"/>
      <c r="J287" s="288"/>
      <c r="K287" s="289">
        <v>50000</v>
      </c>
      <c r="L287" s="289">
        <v>10000</v>
      </c>
      <c r="M287" s="289">
        <v>20000</v>
      </c>
      <c r="N287" s="289"/>
      <c r="O287" s="290"/>
      <c r="P287" s="289">
        <v>5000</v>
      </c>
      <c r="Q287" s="289">
        <v>9000</v>
      </c>
      <c r="R287" s="289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50.1" customHeight="1" thickBot="1" x14ac:dyDescent="0.45">
      <c r="B288" s="281"/>
      <c r="C288" s="282"/>
      <c r="D288" s="283" t="s">
        <v>408</v>
      </c>
      <c r="E288" s="284"/>
      <c r="F288" s="285"/>
      <c r="G288" s="286"/>
      <c r="H288" s="284"/>
      <c r="I288" s="287"/>
      <c r="J288" s="288"/>
      <c r="K288" s="289">
        <f>31449+1783+1010</f>
        <v>34242</v>
      </c>
      <c r="L288" s="289">
        <f>10000+5000+2000</f>
        <v>17000</v>
      </c>
      <c r="M288" s="289">
        <f>12300+13000+141+10000</f>
        <v>35441</v>
      </c>
      <c r="N288" s="289">
        <v>1000</v>
      </c>
      <c r="O288" s="290"/>
      <c r="P288" s="289">
        <f>6500+1500</f>
        <v>8000</v>
      </c>
      <c r="Q288" s="289">
        <v>0</v>
      </c>
      <c r="R288" s="289">
        <v>0</v>
      </c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39.75" customHeight="1" thickBot="1" x14ac:dyDescent="0.45">
      <c r="B289" s="281"/>
      <c r="C289" s="282"/>
      <c r="D289" s="283" t="s">
        <v>406</v>
      </c>
      <c r="E289" s="284"/>
      <c r="F289" s="285"/>
      <c r="G289" s="286"/>
      <c r="H289" s="284"/>
      <c r="I289" s="287"/>
      <c r="J289" s="288"/>
      <c r="K289" s="291">
        <f>K288+K287-K286</f>
        <v>5.2000000010593794E-2</v>
      </c>
      <c r="L289" s="291">
        <f t="shared" ref="L289:R289" si="212">L288+L287-L286</f>
        <v>0</v>
      </c>
      <c r="M289" s="291">
        <f t="shared" si="212"/>
        <v>-2.299999999377178E-2</v>
      </c>
      <c r="N289" s="291">
        <f t="shared" si="212"/>
        <v>0</v>
      </c>
      <c r="O289" s="291">
        <f t="shared" si="212"/>
        <v>0</v>
      </c>
      <c r="P289" s="291">
        <f t="shared" si="212"/>
        <v>0</v>
      </c>
      <c r="Q289" s="291">
        <f t="shared" si="212"/>
        <v>0</v>
      </c>
      <c r="R289" s="291">
        <f t="shared" si="212"/>
        <v>-0.13299999999981083</v>
      </c>
      <c r="S289" s="2"/>
      <c r="T289" s="2"/>
      <c r="U289" s="2"/>
      <c r="V289" s="2" t="s">
        <v>409</v>
      </c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24.9" customHeight="1" x14ac:dyDescent="0.4">
      <c r="B290" s="281"/>
      <c r="C290" s="28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24.9" customHeight="1" x14ac:dyDescent="0.4">
      <c r="B291" s="281"/>
      <c r="C291" s="28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24.9" customHeight="1" x14ac:dyDescent="0.4">
      <c r="B292" s="281"/>
      <c r="C292" s="28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24.9" customHeight="1" x14ac:dyDescent="0.4">
      <c r="B293" s="281"/>
      <c r="C293" s="28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24.9" customHeight="1" x14ac:dyDescent="0.4">
      <c r="B294" s="281"/>
      <c r="C294" s="28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24.9" customHeight="1" x14ac:dyDescent="0.4">
      <c r="B295" s="281"/>
      <c r="C295" s="28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24.9" customHeight="1" x14ac:dyDescent="0.4">
      <c r="B296" s="281"/>
      <c r="C296" s="28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24.9" customHeight="1" x14ac:dyDescent="0.4">
      <c r="B297" s="281"/>
      <c r="C297" s="28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24.9" customHeight="1" x14ac:dyDescent="0.4">
      <c r="B298" s="281"/>
      <c r="C298" s="28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24.9" customHeight="1" x14ac:dyDescent="0.4">
      <c r="B299" s="281"/>
      <c r="C299" s="28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24.9" customHeight="1" x14ac:dyDescent="0.4">
      <c r="A300" s="2"/>
      <c r="B300" s="281"/>
      <c r="C300" s="28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24.9" customHeight="1" x14ac:dyDescent="0.4">
      <c r="A301" s="2"/>
      <c r="B301" s="281"/>
      <c r="C301" s="28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24.9" customHeight="1" x14ac:dyDescent="0.4">
      <c r="A302" s="2"/>
      <c r="B302" s="281"/>
      <c r="C302" s="28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24.9" customHeight="1" x14ac:dyDescent="0.4">
      <c r="A303" s="2"/>
      <c r="B303" s="281"/>
      <c r="C303" s="28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24.9" customHeight="1" x14ac:dyDescent="0.4">
      <c r="A304" s="2"/>
      <c r="B304" s="281"/>
      <c r="C304" s="28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24.9" customHeight="1" x14ac:dyDescent="0.4">
      <c r="A305" s="2"/>
      <c r="B305" s="281"/>
      <c r="C305" s="28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24.9" customHeight="1" x14ac:dyDescent="0.4">
      <c r="A306" s="2"/>
      <c r="B306" s="281"/>
      <c r="C306" s="28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24.9" customHeight="1" x14ac:dyDescent="0.4">
      <c r="A307" s="2"/>
      <c r="B307" s="281"/>
      <c r="C307" s="28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24.9" customHeight="1" x14ac:dyDescent="0.4">
      <c r="A308" s="2"/>
      <c r="B308" s="281"/>
      <c r="C308" s="28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24.9" customHeight="1" x14ac:dyDescent="0.4">
      <c r="A309" s="2"/>
      <c r="B309" s="281"/>
      <c r="C309" s="28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24.9" customHeight="1" x14ac:dyDescent="0.4">
      <c r="A310" s="2"/>
      <c r="B310" s="281"/>
      <c r="C310" s="28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24.9" customHeight="1" x14ac:dyDescent="0.4">
      <c r="A311" s="2"/>
      <c r="B311" s="281"/>
      <c r="C311" s="28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24.9" customHeight="1" x14ac:dyDescent="0.4">
      <c r="A312" s="2"/>
      <c r="B312" s="281"/>
      <c r="C312" s="28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24.9" customHeight="1" x14ac:dyDescent="0.4">
      <c r="A313" s="2"/>
      <c r="B313" s="281"/>
      <c r="C313" s="28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24.9" customHeight="1" x14ac:dyDescent="0.4">
      <c r="A314" s="2"/>
      <c r="B314" s="281"/>
      <c r="C314" s="28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24.9" customHeight="1" x14ac:dyDescent="0.4">
      <c r="A315" s="2"/>
      <c r="B315" s="281"/>
      <c r="C315" s="28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x14ac:dyDescent="0.4">
      <c r="A316" s="2"/>
      <c r="B316" s="281"/>
      <c r="C316" s="28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</sheetData>
  <autoFilter ref="A3:AF289">
    <filterColumn colId="7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28">
    <mergeCell ref="B284:D284"/>
    <mergeCell ref="B123:D123"/>
    <mergeCell ref="B131:D131"/>
    <mergeCell ref="B155:D155"/>
    <mergeCell ref="B157:D157"/>
    <mergeCell ref="B196:D196"/>
    <mergeCell ref="B221:D221"/>
    <mergeCell ref="B223:D223"/>
    <mergeCell ref="B233:D233"/>
    <mergeCell ref="B243:D243"/>
    <mergeCell ref="B280:D280"/>
    <mergeCell ref="B283:D283"/>
    <mergeCell ref="B103:D103"/>
    <mergeCell ref="B1:AF1"/>
    <mergeCell ref="B3:B4"/>
    <mergeCell ref="C3:C4"/>
    <mergeCell ref="F3:F4"/>
    <mergeCell ref="G3:G4"/>
    <mergeCell ref="H3:I3"/>
    <mergeCell ref="J3:J4"/>
    <mergeCell ref="K3:U3"/>
    <mergeCell ref="V3:AE3"/>
    <mergeCell ref="AF3:AF4"/>
    <mergeCell ref="B7:D7"/>
    <mergeCell ref="B25:D25"/>
    <mergeCell ref="B39:D39"/>
    <mergeCell ref="B77:D77"/>
    <mergeCell ref="B101:D101"/>
  </mergeCells>
  <pageMargins left="0.23622047244094491" right="0.23622047244094491" top="0.74803149606299213" bottom="0.74803149606299213" header="0.31496062992125984" footer="0.31496062992125984"/>
  <pageSetup paperSize="9" scale="32" fitToHeight="0" orientation="landscape" r:id="rId1"/>
  <headerFooter alignWithMargins="0">
    <oddFooter>עמוד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7D2D45-5158-401E-927D-253747C0219B}"/>
</file>

<file path=customXml/itemProps2.xml><?xml version="1.0" encoding="utf-8"?>
<ds:datastoreItem xmlns:ds="http://schemas.openxmlformats.org/officeDocument/2006/customXml" ds:itemID="{19966826-E722-4FE0-A27B-F03D276FF551}"/>
</file>

<file path=customXml/itemProps3.xml><?xml version="1.0" encoding="utf-8"?>
<ds:datastoreItem xmlns:ds="http://schemas.openxmlformats.org/officeDocument/2006/customXml" ds:itemID="{7BE25316-D6C6-4736-893D-0A12AAF810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תקציב לאישור 19-20 </vt:lpstr>
      <vt:lpstr>'תקציב לאישור 19-20 '!WPrint_Area_W</vt:lpstr>
      <vt:lpstr>'תקציב לאישור 19-20 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עדנה פאר</dc:creator>
  <cp:lastModifiedBy>רחמים בינוני</cp:lastModifiedBy>
  <dcterms:created xsi:type="dcterms:W3CDTF">2019-04-10T13:27:36Z</dcterms:created>
  <dcterms:modified xsi:type="dcterms:W3CDTF">2019-05-29T09:48:36Z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