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23835" windowHeight="12390" tabRatio="905"/>
  </bookViews>
  <sheets>
    <sheet name="מסגרת" sheetId="10" r:id="rId1"/>
    <sheet name="המשך מסגרת " sheetId="11" r:id="rId2"/>
    <sheet name="תברים 2024" sheetId="9" r:id="rId3"/>
  </sheets>
  <definedNames>
    <definedName name="_xlnm._FilterDatabase" localSheetId="2" hidden="1">'תברים 2024'!$A$3:$AE$323</definedName>
    <definedName name="Print_Area_MI">#REF!</definedName>
    <definedName name="Print_Titles_MI">#REF!</definedName>
    <definedName name="_xlnm.Print_Area" localSheetId="0">מסגרת!$A$1:$G$116</definedName>
    <definedName name="_xlnm.Print_Area" localSheetId="2">'תברים 2024'!$A$1:$AE$327</definedName>
    <definedName name="_xlnm.Print_Titles" localSheetId="2">'תברים 2024'!$1:$4</definedName>
    <definedName name="לדני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6" i="9" l="1"/>
  <c r="M206" i="9"/>
  <c r="Q321" i="9"/>
  <c r="C80" i="10"/>
  <c r="AD290" i="9" l="1"/>
  <c r="H290" i="9" s="1"/>
  <c r="AB290" i="9"/>
  <c r="R290" i="9"/>
  <c r="T290" i="9" s="1"/>
  <c r="G290" i="9" s="1"/>
  <c r="C70" i="10"/>
  <c r="C62" i="10"/>
  <c r="AB82" i="9"/>
  <c r="AD82" i="9" s="1"/>
  <c r="H82" i="9" s="1"/>
  <c r="R82" i="9"/>
  <c r="T82" i="9" s="1"/>
  <c r="G82" i="9" s="1"/>
  <c r="AB179" i="9"/>
  <c r="AD179" i="9" s="1"/>
  <c r="H179" i="9" s="1"/>
  <c r="R179" i="9"/>
  <c r="T179" i="9" s="1"/>
  <c r="G179" i="9" s="1"/>
  <c r="I290" i="9" l="1"/>
  <c r="F290" i="9" s="1"/>
  <c r="I82" i="9"/>
  <c r="F82" i="9" s="1"/>
  <c r="I179" i="9"/>
  <c r="F179" i="9" s="1"/>
  <c r="C68" i="10" l="1"/>
  <c r="AB262" i="9" l="1"/>
  <c r="AD262" i="9" s="1"/>
  <c r="H262" i="9" s="1"/>
  <c r="R262" i="9"/>
  <c r="T262" i="9" s="1"/>
  <c r="G262" i="9" s="1"/>
  <c r="AB261" i="9"/>
  <c r="AD261" i="9" s="1"/>
  <c r="H261" i="9" s="1"/>
  <c r="R261" i="9"/>
  <c r="T261" i="9" s="1"/>
  <c r="G261" i="9" s="1"/>
  <c r="I262" i="9" l="1"/>
  <c r="F262" i="9" s="1"/>
  <c r="I261" i="9"/>
  <c r="F261" i="9" s="1"/>
  <c r="H146" i="9" l="1"/>
  <c r="H160" i="9"/>
  <c r="H181" i="9"/>
  <c r="H200" i="9"/>
  <c r="H255" i="9"/>
  <c r="H256" i="9"/>
  <c r="AB259" i="9"/>
  <c r="AD259" i="9" s="1"/>
  <c r="H259" i="9" s="1"/>
  <c r="R259" i="9"/>
  <c r="T259" i="9" s="1"/>
  <c r="G259" i="9" s="1"/>
  <c r="AB260" i="9"/>
  <c r="AD260" i="9" s="1"/>
  <c r="H260" i="9" s="1"/>
  <c r="AB263" i="9"/>
  <c r="AD263" i="9" s="1"/>
  <c r="H263" i="9" s="1"/>
  <c r="I259" i="9" l="1"/>
  <c r="F259" i="9" s="1"/>
  <c r="AB308" i="9"/>
  <c r="AD308" i="9" s="1"/>
  <c r="H308" i="9" s="1"/>
  <c r="AB309" i="9"/>
  <c r="AD309" i="9" s="1"/>
  <c r="H309" i="9" s="1"/>
  <c r="AB310" i="9"/>
  <c r="AD310" i="9" s="1"/>
  <c r="H310" i="9" s="1"/>
  <c r="AB271" i="9"/>
  <c r="AD271" i="9" s="1"/>
  <c r="H271" i="9" s="1"/>
  <c r="AB272" i="9"/>
  <c r="AD272" i="9" s="1"/>
  <c r="R271" i="9"/>
  <c r="T271" i="9" s="1"/>
  <c r="G271" i="9" s="1"/>
  <c r="R272" i="9"/>
  <c r="T272" i="9" s="1"/>
  <c r="AB183" i="9"/>
  <c r="AD183" i="9" s="1"/>
  <c r="H183" i="9" s="1"/>
  <c r="R183" i="9"/>
  <c r="T183" i="9" s="1"/>
  <c r="AB295" i="9"/>
  <c r="AD295" i="9" s="1"/>
  <c r="H295" i="9" s="1"/>
  <c r="AB296" i="9"/>
  <c r="AD296" i="9" s="1"/>
  <c r="H296" i="9" s="1"/>
  <c r="R295" i="9"/>
  <c r="T295" i="9" s="1"/>
  <c r="R296" i="9"/>
  <c r="T296" i="9" s="1"/>
  <c r="AB292" i="9"/>
  <c r="AD292" i="9" s="1"/>
  <c r="H292" i="9" s="1"/>
  <c r="R292" i="9"/>
  <c r="T292" i="9" s="1"/>
  <c r="AB289" i="9"/>
  <c r="AD289" i="9" s="1"/>
  <c r="H289" i="9" s="1"/>
  <c r="R289" i="9"/>
  <c r="T289" i="9" s="1"/>
  <c r="G289" i="9" s="1"/>
  <c r="I289" i="9" s="1"/>
  <c r="AB279" i="9"/>
  <c r="AD279" i="9" s="1"/>
  <c r="H279" i="9" s="1"/>
  <c r="AB280" i="9"/>
  <c r="AD280" i="9" s="1"/>
  <c r="H280" i="9" s="1"/>
  <c r="AB281" i="9"/>
  <c r="AD281" i="9" s="1"/>
  <c r="H281" i="9" s="1"/>
  <c r="R279" i="9"/>
  <c r="T279" i="9" s="1"/>
  <c r="G279" i="9" s="1"/>
  <c r="R280" i="9"/>
  <c r="T280" i="9" s="1"/>
  <c r="G280" i="9" s="1"/>
  <c r="R281" i="9"/>
  <c r="T281" i="9" s="1"/>
  <c r="G281" i="9" s="1"/>
  <c r="AB278" i="9"/>
  <c r="AD278" i="9" s="1"/>
  <c r="H278" i="9" s="1"/>
  <c r="R278" i="9"/>
  <c r="T278" i="9" s="1"/>
  <c r="G278" i="9" s="1"/>
  <c r="AB148" i="9"/>
  <c r="AD148" i="9" s="1"/>
  <c r="H148" i="9" s="1"/>
  <c r="R148" i="9"/>
  <c r="T148" i="9" s="1"/>
  <c r="G148" i="9" s="1"/>
  <c r="AB125" i="9"/>
  <c r="AD125" i="9" s="1"/>
  <c r="H125" i="9" s="1"/>
  <c r="R125" i="9"/>
  <c r="T125" i="9" s="1"/>
  <c r="G125" i="9" s="1"/>
  <c r="I279" i="9" l="1"/>
  <c r="F279" i="9" s="1"/>
  <c r="I281" i="9"/>
  <c r="F281" i="9" s="1"/>
  <c r="I280" i="9"/>
  <c r="F280" i="9" s="1"/>
  <c r="I278" i="9"/>
  <c r="F278" i="9" s="1"/>
  <c r="I148" i="9"/>
  <c r="F148" i="9" s="1"/>
  <c r="R310" i="9"/>
  <c r="T310" i="9" s="1"/>
  <c r="G310" i="9" s="1"/>
  <c r="F310" i="9"/>
  <c r="F309" i="9"/>
  <c r="R309" i="9"/>
  <c r="T309" i="9" s="1"/>
  <c r="G309" i="9" s="1"/>
  <c r="F308" i="9"/>
  <c r="R308" i="9"/>
  <c r="T308" i="9" s="1"/>
  <c r="G308" i="9" s="1"/>
  <c r="F289" i="9"/>
  <c r="F295" i="9"/>
  <c r="F296" i="9"/>
  <c r="F292" i="9"/>
  <c r="F272" i="9"/>
  <c r="F271" i="9"/>
  <c r="R263" i="9"/>
  <c r="T263" i="9" s="1"/>
  <c r="G263" i="9" s="1"/>
  <c r="I263" i="9" s="1"/>
  <c r="F263" i="9" s="1"/>
  <c r="R260" i="9"/>
  <c r="T260" i="9" s="1"/>
  <c r="G260" i="9" s="1"/>
  <c r="I260" i="9" s="1"/>
  <c r="F260" i="9" s="1"/>
  <c r="F255" i="9"/>
  <c r="F256" i="9"/>
  <c r="R256" i="9"/>
  <c r="T256" i="9" s="1"/>
  <c r="G256" i="9" s="1"/>
  <c r="R255" i="9"/>
  <c r="T255" i="9" s="1"/>
  <c r="G255" i="9" s="1"/>
  <c r="R201" i="9"/>
  <c r="T201" i="9" s="1"/>
  <c r="G201" i="9" s="1"/>
  <c r="AB201" i="9"/>
  <c r="AD201" i="9" s="1"/>
  <c r="H201" i="9" s="1"/>
  <c r="R202" i="9"/>
  <c r="T202" i="9" s="1"/>
  <c r="G202" i="9" s="1"/>
  <c r="AB202" i="9"/>
  <c r="AD202" i="9" s="1"/>
  <c r="H202" i="9" s="1"/>
  <c r="F200" i="9"/>
  <c r="R200" i="9"/>
  <c r="T200" i="9" s="1"/>
  <c r="G200" i="9" s="1"/>
  <c r="F181" i="9"/>
  <c r="R181" i="9"/>
  <c r="T181" i="9" s="1"/>
  <c r="G181" i="9" s="1"/>
  <c r="F183" i="9"/>
  <c r="F160" i="9"/>
  <c r="R160" i="9"/>
  <c r="T160" i="9" s="1"/>
  <c r="G160" i="9" s="1"/>
  <c r="F146" i="9"/>
  <c r="R146" i="9"/>
  <c r="T146" i="9" s="1"/>
  <c r="G146" i="9" s="1"/>
  <c r="F125" i="9"/>
  <c r="F20" i="9"/>
  <c r="R20" i="9"/>
  <c r="T20" i="9" s="1"/>
  <c r="G20" i="9" s="1"/>
  <c r="F19" i="9"/>
  <c r="R19" i="9"/>
  <c r="T19" i="9" s="1"/>
  <c r="G19" i="9" s="1"/>
  <c r="I202" i="9" l="1"/>
  <c r="F202" i="9" s="1"/>
  <c r="I201" i="9"/>
  <c r="F201" i="9" s="1"/>
  <c r="AB258" i="9" l="1"/>
  <c r="AD258" i="9" s="1"/>
  <c r="H258" i="9" s="1"/>
  <c r="R258" i="9"/>
  <c r="T258" i="9" s="1"/>
  <c r="G258" i="9" s="1"/>
  <c r="I258" i="9" l="1"/>
  <c r="F258" i="9" s="1"/>
  <c r="F317" i="9"/>
  <c r="H314" i="9"/>
  <c r="I314" i="9"/>
  <c r="AC314" i="9"/>
  <c r="H315" i="9"/>
  <c r="I315" i="9"/>
  <c r="AC315" i="9"/>
  <c r="H316" i="9"/>
  <c r="I316" i="9"/>
  <c r="AC316" i="9"/>
  <c r="E317" i="9"/>
  <c r="K317" i="9"/>
  <c r="L317" i="9"/>
  <c r="M317" i="9"/>
  <c r="N317" i="9"/>
  <c r="O317" i="9"/>
  <c r="P317" i="9"/>
  <c r="Q317" i="9"/>
  <c r="S317" i="9"/>
  <c r="U317" i="9"/>
  <c r="V317" i="9"/>
  <c r="W317" i="9"/>
  <c r="X317" i="9"/>
  <c r="Y317" i="9"/>
  <c r="Z317" i="9"/>
  <c r="AA317" i="9"/>
  <c r="AB317" i="9"/>
  <c r="AD317" i="9"/>
  <c r="AC317" i="9" l="1"/>
  <c r="H317" i="9"/>
  <c r="J316" i="9"/>
  <c r="G316" i="9" s="1"/>
  <c r="I317" i="9"/>
  <c r="J315" i="9"/>
  <c r="G315" i="9" s="1"/>
  <c r="J314" i="9"/>
  <c r="G314" i="9" s="1"/>
  <c r="G317" i="9" l="1"/>
  <c r="R316" i="9"/>
  <c r="T316" i="9" s="1"/>
  <c r="R315" i="9"/>
  <c r="T315" i="9" s="1"/>
  <c r="J317" i="9"/>
  <c r="R314" i="9"/>
  <c r="T314" i="9" l="1"/>
  <c r="T317" i="9" s="1"/>
  <c r="R317" i="9"/>
  <c r="C56" i="10" l="1"/>
  <c r="AB26" i="9"/>
  <c r="AD26" i="9" s="1"/>
  <c r="H26" i="9" s="1"/>
  <c r="R26" i="9"/>
  <c r="T26" i="9" s="1"/>
  <c r="G26" i="9" s="1"/>
  <c r="I26" i="9" l="1"/>
  <c r="F26" i="9" s="1"/>
  <c r="AB264" i="9"/>
  <c r="AD264" i="9" s="1"/>
  <c r="H264" i="9" s="1"/>
  <c r="R264" i="9"/>
  <c r="T264" i="9" s="1"/>
  <c r="G264" i="9" s="1"/>
  <c r="I264" i="9" l="1"/>
  <c r="F264" i="9" s="1"/>
  <c r="J47" i="9"/>
  <c r="AB311" i="9" l="1"/>
  <c r="AD311" i="9" s="1"/>
  <c r="H311" i="9" s="1"/>
  <c r="R311" i="9"/>
  <c r="T311" i="9" s="1"/>
  <c r="G311" i="9" s="1"/>
  <c r="AB211" i="9"/>
  <c r="AD211" i="9" s="1"/>
  <c r="H211" i="9" s="1"/>
  <c r="R211" i="9"/>
  <c r="T211" i="9" s="1"/>
  <c r="G211" i="9" s="1"/>
  <c r="I311" i="9" l="1"/>
  <c r="F311" i="9" s="1"/>
  <c r="I211" i="9"/>
  <c r="F211" i="9" s="1"/>
  <c r="R230" i="9" l="1"/>
  <c r="T230" i="9" s="1"/>
  <c r="G230" i="9" s="1"/>
  <c r="AB230" i="9"/>
  <c r="AD230" i="9" s="1"/>
  <c r="H230" i="9" s="1"/>
  <c r="I230" i="9" l="1"/>
  <c r="F230" i="9" s="1"/>
  <c r="AB27" i="9"/>
  <c r="AD27" i="9" s="1"/>
  <c r="H27" i="9" s="1"/>
  <c r="R27" i="9"/>
  <c r="T27" i="9" s="1"/>
  <c r="G27" i="9" s="1"/>
  <c r="I27" i="9" l="1"/>
  <c r="F27" i="9" s="1"/>
  <c r="K151" i="9"/>
  <c r="R188" i="9" l="1"/>
  <c r="O321" i="9"/>
  <c r="L321" i="9"/>
  <c r="K321" i="9"/>
  <c r="J321" i="9"/>
  <c r="C54" i="10" l="1"/>
  <c r="C74" i="10"/>
  <c r="H55" i="10"/>
  <c r="C32" i="10"/>
  <c r="AB319" i="9" l="1"/>
  <c r="AD319" i="9" s="1"/>
  <c r="R319" i="9"/>
  <c r="T319" i="9" s="1"/>
  <c r="AC312" i="9"/>
  <c r="AA312" i="9"/>
  <c r="Z312" i="9"/>
  <c r="Y312" i="9"/>
  <c r="X312" i="9"/>
  <c r="W312" i="9"/>
  <c r="V312" i="9"/>
  <c r="S312" i="9"/>
  <c r="Q312" i="9"/>
  <c r="P312" i="9"/>
  <c r="O312" i="9"/>
  <c r="N312" i="9"/>
  <c r="M312" i="9"/>
  <c r="L312" i="9"/>
  <c r="K312" i="9"/>
  <c r="E312" i="9"/>
  <c r="AB307" i="9"/>
  <c r="AD307" i="9" s="1"/>
  <c r="H307" i="9" s="1"/>
  <c r="R307" i="9"/>
  <c r="T307" i="9" s="1"/>
  <c r="G307" i="9" s="1"/>
  <c r="AB306" i="9"/>
  <c r="AD306" i="9" s="1"/>
  <c r="H306" i="9" s="1"/>
  <c r="R306" i="9"/>
  <c r="T306" i="9" s="1"/>
  <c r="G306" i="9" s="1"/>
  <c r="AB305" i="9"/>
  <c r="AD305" i="9" s="1"/>
  <c r="H305" i="9" s="1"/>
  <c r="R305" i="9"/>
  <c r="T305" i="9" s="1"/>
  <c r="G305" i="9" s="1"/>
  <c r="AB304" i="9"/>
  <c r="AD304" i="9" s="1"/>
  <c r="H304" i="9" s="1"/>
  <c r="R304" i="9"/>
  <c r="T304" i="9" s="1"/>
  <c r="G304" i="9" s="1"/>
  <c r="AB303" i="9"/>
  <c r="AD303" i="9" s="1"/>
  <c r="H303" i="9" s="1"/>
  <c r="R303" i="9"/>
  <c r="T303" i="9" s="1"/>
  <c r="G303" i="9" s="1"/>
  <c r="AB302" i="9"/>
  <c r="AD302" i="9" s="1"/>
  <c r="H302" i="9" s="1"/>
  <c r="R302" i="9"/>
  <c r="T302" i="9" s="1"/>
  <c r="G302" i="9" s="1"/>
  <c r="AB301" i="9"/>
  <c r="AD301" i="9" s="1"/>
  <c r="H301" i="9" s="1"/>
  <c r="R301" i="9"/>
  <c r="T301" i="9" s="1"/>
  <c r="G301" i="9" s="1"/>
  <c r="AB300" i="9"/>
  <c r="AD300" i="9" s="1"/>
  <c r="H300" i="9" s="1"/>
  <c r="R300" i="9"/>
  <c r="T300" i="9" s="1"/>
  <c r="G300" i="9" s="1"/>
  <c r="AB299" i="9"/>
  <c r="AD299" i="9" s="1"/>
  <c r="H299" i="9" s="1"/>
  <c r="R299" i="9"/>
  <c r="T299" i="9" s="1"/>
  <c r="G299" i="9" s="1"/>
  <c r="AB298" i="9"/>
  <c r="AD298" i="9" s="1"/>
  <c r="H298" i="9" s="1"/>
  <c r="R298" i="9"/>
  <c r="T298" i="9" s="1"/>
  <c r="G298" i="9" s="1"/>
  <c r="AB297" i="9"/>
  <c r="AD297" i="9" s="1"/>
  <c r="H297" i="9" s="1"/>
  <c r="R297" i="9"/>
  <c r="T297" i="9" s="1"/>
  <c r="G297" i="9" s="1"/>
  <c r="AB294" i="9"/>
  <c r="AD294" i="9" s="1"/>
  <c r="H294" i="9" s="1"/>
  <c r="R294" i="9"/>
  <c r="T294" i="9" s="1"/>
  <c r="G294" i="9" s="1"/>
  <c r="AB293" i="9"/>
  <c r="AD293" i="9" s="1"/>
  <c r="H293" i="9" s="1"/>
  <c r="R293" i="9"/>
  <c r="T293" i="9" s="1"/>
  <c r="G293" i="9" s="1"/>
  <c r="AB291" i="9"/>
  <c r="AD291" i="9" s="1"/>
  <c r="H291" i="9" s="1"/>
  <c r="R291" i="9"/>
  <c r="T291" i="9" s="1"/>
  <c r="G291" i="9" s="1"/>
  <c r="AB288" i="9"/>
  <c r="AD288" i="9" s="1"/>
  <c r="R288" i="9"/>
  <c r="T288" i="9" s="1"/>
  <c r="G288" i="9" s="1"/>
  <c r="AB287" i="9"/>
  <c r="AD287" i="9" s="1"/>
  <c r="H287" i="9" s="1"/>
  <c r="R287" i="9"/>
  <c r="T287" i="9" s="1"/>
  <c r="G287" i="9" s="1"/>
  <c r="AC286" i="9"/>
  <c r="AA286" i="9"/>
  <c r="Z286" i="9"/>
  <c r="Y286" i="9"/>
  <c r="X286" i="9"/>
  <c r="W286" i="9"/>
  <c r="V286" i="9"/>
  <c r="U286" i="9"/>
  <c r="S286" i="9"/>
  <c r="Q286" i="9"/>
  <c r="P286" i="9"/>
  <c r="O286" i="9"/>
  <c r="N286" i="9"/>
  <c r="M286" i="9"/>
  <c r="L286" i="9"/>
  <c r="K286" i="9"/>
  <c r="J286" i="9"/>
  <c r="E286" i="9"/>
  <c r="AB285" i="9"/>
  <c r="R285" i="9"/>
  <c r="AC284" i="9"/>
  <c r="AA284" i="9"/>
  <c r="Z284" i="9"/>
  <c r="Y284" i="9"/>
  <c r="X284" i="9"/>
  <c r="W284" i="9"/>
  <c r="V284" i="9"/>
  <c r="U284" i="9"/>
  <c r="Q284" i="9"/>
  <c r="P284" i="9"/>
  <c r="O284" i="9"/>
  <c r="N284" i="9"/>
  <c r="M284" i="9"/>
  <c r="L284" i="9"/>
  <c r="K284" i="9"/>
  <c r="E284" i="9"/>
  <c r="AB283" i="9"/>
  <c r="AD283" i="9" s="1"/>
  <c r="H283" i="9" s="1"/>
  <c r="R283" i="9"/>
  <c r="T283" i="9" s="1"/>
  <c r="G283" i="9" s="1"/>
  <c r="AB282" i="9"/>
  <c r="AD282" i="9" s="1"/>
  <c r="H282" i="9" s="1"/>
  <c r="R282" i="9"/>
  <c r="T282" i="9" s="1"/>
  <c r="G282" i="9" s="1"/>
  <c r="AB277" i="9"/>
  <c r="AD277" i="9" s="1"/>
  <c r="H277" i="9" s="1"/>
  <c r="R277" i="9"/>
  <c r="T277" i="9" s="1"/>
  <c r="G277" i="9" s="1"/>
  <c r="AB276" i="9"/>
  <c r="AD276" i="9" s="1"/>
  <c r="H276" i="9" s="1"/>
  <c r="R276" i="9"/>
  <c r="T276" i="9" s="1"/>
  <c r="G276" i="9" s="1"/>
  <c r="AB275" i="9"/>
  <c r="AD275" i="9" s="1"/>
  <c r="H275" i="9" s="1"/>
  <c r="R275" i="9"/>
  <c r="T275" i="9" s="1"/>
  <c r="G275" i="9" s="1"/>
  <c r="AC274" i="9"/>
  <c r="AA274" i="9"/>
  <c r="Z274" i="9"/>
  <c r="Y274" i="9"/>
  <c r="X274" i="9"/>
  <c r="W274" i="9"/>
  <c r="V274" i="9"/>
  <c r="U274" i="9"/>
  <c r="S274" i="9"/>
  <c r="Q274" i="9"/>
  <c r="P274" i="9"/>
  <c r="O274" i="9"/>
  <c r="N274" i="9"/>
  <c r="M274" i="9"/>
  <c r="L274" i="9"/>
  <c r="K274" i="9"/>
  <c r="J274" i="9"/>
  <c r="E274" i="9"/>
  <c r="AB273" i="9"/>
  <c r="AD273" i="9" s="1"/>
  <c r="H273" i="9" s="1"/>
  <c r="R273" i="9"/>
  <c r="T273" i="9" s="1"/>
  <c r="G273" i="9" s="1"/>
  <c r="AC270" i="9"/>
  <c r="AA270" i="9"/>
  <c r="Z270" i="9"/>
  <c r="Y270" i="9"/>
  <c r="X270" i="9"/>
  <c r="W270" i="9"/>
  <c r="V270" i="9"/>
  <c r="U270" i="9"/>
  <c r="S270" i="9"/>
  <c r="Q270" i="9"/>
  <c r="P270" i="9"/>
  <c r="O270" i="9"/>
  <c r="N270" i="9"/>
  <c r="M270" i="9"/>
  <c r="L270" i="9"/>
  <c r="K270" i="9"/>
  <c r="J270" i="9"/>
  <c r="E270" i="9"/>
  <c r="AB269" i="9"/>
  <c r="AD269" i="9" s="1"/>
  <c r="H269" i="9" s="1"/>
  <c r="R269" i="9"/>
  <c r="T269" i="9" s="1"/>
  <c r="G269" i="9" s="1"/>
  <c r="AB268" i="9"/>
  <c r="AD268" i="9" s="1"/>
  <c r="H268" i="9" s="1"/>
  <c r="R268" i="9"/>
  <c r="T268" i="9" s="1"/>
  <c r="G268" i="9" s="1"/>
  <c r="AB267" i="9"/>
  <c r="AD267" i="9" s="1"/>
  <c r="H267" i="9" s="1"/>
  <c r="R267" i="9"/>
  <c r="T267" i="9" s="1"/>
  <c r="G267" i="9" s="1"/>
  <c r="AB266" i="9"/>
  <c r="AD266" i="9" s="1"/>
  <c r="R266" i="9"/>
  <c r="T266" i="9" s="1"/>
  <c r="AC265" i="9"/>
  <c r="AA265" i="9"/>
  <c r="Z265" i="9"/>
  <c r="Y265" i="9"/>
  <c r="X265" i="9"/>
  <c r="W265" i="9"/>
  <c r="V265" i="9"/>
  <c r="S265" i="9"/>
  <c r="Q265" i="9"/>
  <c r="P265" i="9"/>
  <c r="O265" i="9"/>
  <c r="N265" i="9"/>
  <c r="M265" i="9"/>
  <c r="L265" i="9"/>
  <c r="K265" i="9"/>
  <c r="E265" i="9"/>
  <c r="AB257" i="9"/>
  <c r="AD257" i="9" s="1"/>
  <c r="H257" i="9" s="1"/>
  <c r="R257" i="9"/>
  <c r="T257" i="9" s="1"/>
  <c r="G257" i="9" s="1"/>
  <c r="AB254" i="9"/>
  <c r="AD254" i="9" s="1"/>
  <c r="H254" i="9" s="1"/>
  <c r="R254" i="9"/>
  <c r="T254" i="9" s="1"/>
  <c r="G254" i="9" s="1"/>
  <c r="AB253" i="9"/>
  <c r="AD253" i="9" s="1"/>
  <c r="H253" i="9" s="1"/>
  <c r="R253" i="9"/>
  <c r="T253" i="9" s="1"/>
  <c r="G253" i="9" s="1"/>
  <c r="AB252" i="9"/>
  <c r="AD252" i="9" s="1"/>
  <c r="H252" i="9" s="1"/>
  <c r="R252" i="9"/>
  <c r="T252" i="9" s="1"/>
  <c r="G252" i="9" s="1"/>
  <c r="AB251" i="9"/>
  <c r="AD251" i="9" s="1"/>
  <c r="H251" i="9" s="1"/>
  <c r="R251" i="9"/>
  <c r="T251" i="9" s="1"/>
  <c r="G251" i="9" s="1"/>
  <c r="AB250" i="9"/>
  <c r="AD250" i="9" s="1"/>
  <c r="H250" i="9" s="1"/>
  <c r="R250" i="9"/>
  <c r="T250" i="9" s="1"/>
  <c r="G250" i="9" s="1"/>
  <c r="AB249" i="9"/>
  <c r="AD249" i="9" s="1"/>
  <c r="H249" i="9" s="1"/>
  <c r="R249" i="9"/>
  <c r="T249" i="9" s="1"/>
  <c r="G249" i="9" s="1"/>
  <c r="AB248" i="9"/>
  <c r="AD248" i="9" s="1"/>
  <c r="H248" i="9" s="1"/>
  <c r="R248" i="9"/>
  <c r="T248" i="9" s="1"/>
  <c r="G248" i="9" s="1"/>
  <c r="AB247" i="9"/>
  <c r="AD247" i="9" s="1"/>
  <c r="H247" i="9" s="1"/>
  <c r="J247" i="9"/>
  <c r="R247" i="9" s="1"/>
  <c r="T247" i="9" s="1"/>
  <c r="G247" i="9" s="1"/>
  <c r="AB246" i="9"/>
  <c r="AD246" i="9" s="1"/>
  <c r="H246" i="9" s="1"/>
  <c r="R246" i="9"/>
  <c r="T246" i="9" s="1"/>
  <c r="G246" i="9" s="1"/>
  <c r="AB245" i="9"/>
  <c r="AC244" i="9"/>
  <c r="AA244" i="9"/>
  <c r="Z244" i="9"/>
  <c r="Y244" i="9"/>
  <c r="X244" i="9"/>
  <c r="W244" i="9"/>
  <c r="V244" i="9"/>
  <c r="U244" i="9"/>
  <c r="Q244" i="9"/>
  <c r="P244" i="9"/>
  <c r="O244" i="9"/>
  <c r="N244" i="9"/>
  <c r="M244" i="9"/>
  <c r="L244" i="9"/>
  <c r="K244" i="9"/>
  <c r="J244" i="9"/>
  <c r="E244" i="9"/>
  <c r="AB243" i="9"/>
  <c r="AD243" i="9" s="1"/>
  <c r="H243" i="9" s="1"/>
  <c r="R243" i="9"/>
  <c r="T243" i="9" s="1"/>
  <c r="G243" i="9" s="1"/>
  <c r="AB242" i="9"/>
  <c r="AD242" i="9" s="1"/>
  <c r="H242" i="9" s="1"/>
  <c r="R242" i="9"/>
  <c r="T242" i="9" s="1"/>
  <c r="G242" i="9" s="1"/>
  <c r="AB241" i="9"/>
  <c r="AD241" i="9" s="1"/>
  <c r="H241" i="9" s="1"/>
  <c r="R241" i="9"/>
  <c r="T241" i="9" s="1"/>
  <c r="G241" i="9" s="1"/>
  <c r="AB240" i="9"/>
  <c r="AD240" i="9" s="1"/>
  <c r="H240" i="9" s="1"/>
  <c r="R240" i="9"/>
  <c r="T240" i="9" s="1"/>
  <c r="G240" i="9" s="1"/>
  <c r="AB239" i="9"/>
  <c r="AD239" i="9" s="1"/>
  <c r="H239" i="9" s="1"/>
  <c r="R239" i="9"/>
  <c r="T239" i="9" s="1"/>
  <c r="G239" i="9" s="1"/>
  <c r="AB238" i="9"/>
  <c r="AD238" i="9" s="1"/>
  <c r="H238" i="9" s="1"/>
  <c r="R238" i="9"/>
  <c r="T238" i="9" s="1"/>
  <c r="G238" i="9" s="1"/>
  <c r="AB237" i="9"/>
  <c r="AD237" i="9" s="1"/>
  <c r="H237" i="9" s="1"/>
  <c r="R237" i="9"/>
  <c r="T237" i="9" s="1"/>
  <c r="G237" i="9" s="1"/>
  <c r="AB236" i="9"/>
  <c r="AD236" i="9" s="1"/>
  <c r="H236" i="9" s="1"/>
  <c r="R236" i="9"/>
  <c r="T236" i="9" s="1"/>
  <c r="G236" i="9" s="1"/>
  <c r="AB235" i="9"/>
  <c r="AD235" i="9" s="1"/>
  <c r="H235" i="9" s="1"/>
  <c r="R235" i="9"/>
  <c r="T235" i="9" s="1"/>
  <c r="G235" i="9" s="1"/>
  <c r="AB234" i="9"/>
  <c r="AD234" i="9" s="1"/>
  <c r="H234" i="9" s="1"/>
  <c r="R234" i="9"/>
  <c r="T234" i="9" s="1"/>
  <c r="G234" i="9" s="1"/>
  <c r="AB233" i="9"/>
  <c r="AD233" i="9" s="1"/>
  <c r="H233" i="9" s="1"/>
  <c r="R233" i="9"/>
  <c r="T233" i="9" s="1"/>
  <c r="G233" i="9" s="1"/>
  <c r="AB232" i="9"/>
  <c r="R232" i="9"/>
  <c r="T232" i="9" s="1"/>
  <c r="G232" i="9" s="1"/>
  <c r="AB231" i="9"/>
  <c r="AD231" i="9" s="1"/>
  <c r="H231" i="9" s="1"/>
  <c r="R231" i="9"/>
  <c r="T231" i="9" s="1"/>
  <c r="G231" i="9" s="1"/>
  <c r="AB229" i="9"/>
  <c r="AD229" i="9" s="1"/>
  <c r="H229" i="9" s="1"/>
  <c r="R229" i="9"/>
  <c r="T229" i="9" s="1"/>
  <c r="G229" i="9" s="1"/>
  <c r="AB228" i="9"/>
  <c r="AD228" i="9" s="1"/>
  <c r="H228" i="9" s="1"/>
  <c r="R228" i="9"/>
  <c r="T228" i="9" s="1"/>
  <c r="G228" i="9" s="1"/>
  <c r="AB227" i="9"/>
  <c r="AD227" i="9" s="1"/>
  <c r="H227" i="9" s="1"/>
  <c r="R227" i="9"/>
  <c r="T227" i="9" s="1"/>
  <c r="G227" i="9" s="1"/>
  <c r="AB226" i="9"/>
  <c r="AD226" i="9" s="1"/>
  <c r="H226" i="9" s="1"/>
  <c r="R226" i="9"/>
  <c r="T226" i="9" s="1"/>
  <c r="G226" i="9" s="1"/>
  <c r="AB225" i="9"/>
  <c r="AD225" i="9" s="1"/>
  <c r="H225" i="9" s="1"/>
  <c r="R225" i="9"/>
  <c r="T225" i="9" s="1"/>
  <c r="G225" i="9" s="1"/>
  <c r="AB224" i="9"/>
  <c r="AD224" i="9" s="1"/>
  <c r="H224" i="9" s="1"/>
  <c r="R224" i="9"/>
  <c r="T224" i="9" s="1"/>
  <c r="G224" i="9" s="1"/>
  <c r="AB223" i="9"/>
  <c r="AD223" i="9" s="1"/>
  <c r="H223" i="9" s="1"/>
  <c r="S223" i="9"/>
  <c r="C48" i="10" s="1"/>
  <c r="R223" i="9"/>
  <c r="AB222" i="9"/>
  <c r="AD222" i="9" s="1"/>
  <c r="H222" i="9" s="1"/>
  <c r="R222" i="9"/>
  <c r="T222" i="9" s="1"/>
  <c r="G222" i="9" s="1"/>
  <c r="AB221" i="9"/>
  <c r="AD221" i="9" s="1"/>
  <c r="H221" i="9" s="1"/>
  <c r="R221" i="9"/>
  <c r="T221" i="9" s="1"/>
  <c r="G221" i="9" s="1"/>
  <c r="AB220" i="9"/>
  <c r="AD220" i="9" s="1"/>
  <c r="H220" i="9" s="1"/>
  <c r="R220" i="9"/>
  <c r="T220" i="9" s="1"/>
  <c r="G220" i="9" s="1"/>
  <c r="AB219" i="9"/>
  <c r="AD219" i="9" s="1"/>
  <c r="H219" i="9" s="1"/>
  <c r="R219" i="9"/>
  <c r="T219" i="9" s="1"/>
  <c r="G219" i="9" s="1"/>
  <c r="AB218" i="9"/>
  <c r="AD218" i="9" s="1"/>
  <c r="H218" i="9" s="1"/>
  <c r="R218" i="9"/>
  <c r="T218" i="9" s="1"/>
  <c r="G218" i="9" s="1"/>
  <c r="AB217" i="9"/>
  <c r="AD217" i="9" s="1"/>
  <c r="H217" i="9" s="1"/>
  <c r="R217" i="9"/>
  <c r="T217" i="9" s="1"/>
  <c r="G217" i="9" s="1"/>
  <c r="AB216" i="9"/>
  <c r="AD216" i="9" s="1"/>
  <c r="H216" i="9" s="1"/>
  <c r="R216" i="9"/>
  <c r="T216" i="9" s="1"/>
  <c r="G216" i="9" s="1"/>
  <c r="AB215" i="9"/>
  <c r="AD215" i="9" s="1"/>
  <c r="H215" i="9" s="1"/>
  <c r="R215" i="9"/>
  <c r="AC214" i="9"/>
  <c r="AA214" i="9"/>
  <c r="Z214" i="9"/>
  <c r="Y214" i="9"/>
  <c r="X214" i="9"/>
  <c r="W214" i="9"/>
  <c r="V214" i="9"/>
  <c r="U214" i="9"/>
  <c r="S214" i="9"/>
  <c r="Q214" i="9"/>
  <c r="P214" i="9"/>
  <c r="O214" i="9"/>
  <c r="N214" i="9"/>
  <c r="M214" i="9"/>
  <c r="L214" i="9"/>
  <c r="K214" i="9"/>
  <c r="E214" i="9"/>
  <c r="AB213" i="9"/>
  <c r="AD213" i="9" s="1"/>
  <c r="H213" i="9" s="1"/>
  <c r="R213" i="9"/>
  <c r="T213" i="9" s="1"/>
  <c r="G213" i="9" s="1"/>
  <c r="AB212" i="9"/>
  <c r="AD212" i="9" s="1"/>
  <c r="H212" i="9" s="1"/>
  <c r="R212" i="9"/>
  <c r="T212" i="9" s="1"/>
  <c r="G212" i="9" s="1"/>
  <c r="AB210" i="9"/>
  <c r="AD210" i="9" s="1"/>
  <c r="H210" i="9" s="1"/>
  <c r="R210" i="9"/>
  <c r="T210" i="9" s="1"/>
  <c r="G210" i="9" s="1"/>
  <c r="AB209" i="9"/>
  <c r="AD209" i="9" s="1"/>
  <c r="H209" i="9" s="1"/>
  <c r="R209" i="9"/>
  <c r="T209" i="9" s="1"/>
  <c r="G209" i="9" s="1"/>
  <c r="AB208" i="9"/>
  <c r="AD208" i="9" s="1"/>
  <c r="H208" i="9" s="1"/>
  <c r="R208" i="9"/>
  <c r="T208" i="9" s="1"/>
  <c r="G208" i="9" s="1"/>
  <c r="AB207" i="9"/>
  <c r="AD207" i="9" s="1"/>
  <c r="H207" i="9" s="1"/>
  <c r="R207" i="9"/>
  <c r="T207" i="9" s="1"/>
  <c r="G207" i="9" s="1"/>
  <c r="AB206" i="9"/>
  <c r="R206" i="9"/>
  <c r="T206" i="9" s="1"/>
  <c r="AC205" i="9"/>
  <c r="AA205" i="9"/>
  <c r="Z205" i="9"/>
  <c r="Y205" i="9"/>
  <c r="X205" i="9"/>
  <c r="W205" i="9"/>
  <c r="V205" i="9"/>
  <c r="S205" i="9"/>
  <c r="Q205" i="9"/>
  <c r="P205" i="9"/>
  <c r="O205" i="9"/>
  <c r="N205" i="9"/>
  <c r="M205" i="9"/>
  <c r="L205" i="9"/>
  <c r="K205" i="9"/>
  <c r="E205" i="9"/>
  <c r="AB204" i="9"/>
  <c r="AD204" i="9" s="1"/>
  <c r="H204" i="9" s="1"/>
  <c r="R204" i="9"/>
  <c r="T204" i="9" s="1"/>
  <c r="G204" i="9" s="1"/>
  <c r="AB203" i="9"/>
  <c r="AD203" i="9" s="1"/>
  <c r="H203" i="9" s="1"/>
  <c r="R203" i="9"/>
  <c r="T203" i="9" s="1"/>
  <c r="G203" i="9" s="1"/>
  <c r="AB199" i="9"/>
  <c r="AD199" i="9" s="1"/>
  <c r="H199" i="9" s="1"/>
  <c r="R199" i="9"/>
  <c r="T199" i="9" s="1"/>
  <c r="G199" i="9" s="1"/>
  <c r="AB198" i="9"/>
  <c r="AD198" i="9" s="1"/>
  <c r="H198" i="9" s="1"/>
  <c r="R198" i="9"/>
  <c r="T198" i="9" s="1"/>
  <c r="G198" i="9" s="1"/>
  <c r="AB197" i="9"/>
  <c r="AD197" i="9" s="1"/>
  <c r="R197" i="9"/>
  <c r="T197" i="9" s="1"/>
  <c r="G197" i="9" s="1"/>
  <c r="AB196" i="9"/>
  <c r="AD196" i="9" s="1"/>
  <c r="H196" i="9" s="1"/>
  <c r="R196" i="9"/>
  <c r="T196" i="9" s="1"/>
  <c r="G196" i="9" s="1"/>
  <c r="AB195" i="9"/>
  <c r="AD195" i="9" s="1"/>
  <c r="H195" i="9" s="1"/>
  <c r="R195" i="9"/>
  <c r="T195" i="9" s="1"/>
  <c r="AC194" i="9"/>
  <c r="AA194" i="9"/>
  <c r="Z194" i="9"/>
  <c r="Y194" i="9"/>
  <c r="X194" i="9"/>
  <c r="W194" i="9"/>
  <c r="V194" i="9"/>
  <c r="U194" i="9"/>
  <c r="S194" i="9"/>
  <c r="Q194" i="9"/>
  <c r="P194" i="9"/>
  <c r="O194" i="9"/>
  <c r="N194" i="9"/>
  <c r="M194" i="9"/>
  <c r="L194" i="9"/>
  <c r="K194" i="9"/>
  <c r="J194" i="9"/>
  <c r="E194" i="9"/>
  <c r="AB193" i="9"/>
  <c r="AD193" i="9" s="1"/>
  <c r="H193" i="9" s="1"/>
  <c r="R193" i="9"/>
  <c r="T193" i="9" s="1"/>
  <c r="G193" i="9" s="1"/>
  <c r="AB192" i="9"/>
  <c r="AD192" i="9" s="1"/>
  <c r="H192" i="9" s="1"/>
  <c r="R192" i="9"/>
  <c r="T192" i="9" s="1"/>
  <c r="G192" i="9" s="1"/>
  <c r="AB191" i="9"/>
  <c r="AD191" i="9" s="1"/>
  <c r="H191" i="9" s="1"/>
  <c r="R191" i="9"/>
  <c r="T191" i="9" s="1"/>
  <c r="G191" i="9" s="1"/>
  <c r="AB190" i="9"/>
  <c r="AD190" i="9" s="1"/>
  <c r="H190" i="9" s="1"/>
  <c r="R190" i="9"/>
  <c r="T190" i="9" s="1"/>
  <c r="G190" i="9" s="1"/>
  <c r="AB189" i="9"/>
  <c r="AD189" i="9" s="1"/>
  <c r="H189" i="9" s="1"/>
  <c r="R189" i="9"/>
  <c r="T189" i="9" s="1"/>
  <c r="G189" i="9" s="1"/>
  <c r="AB188" i="9"/>
  <c r="AD188" i="9" s="1"/>
  <c r="H188" i="9" s="1"/>
  <c r="T188" i="9"/>
  <c r="G188" i="9" s="1"/>
  <c r="R187" i="9"/>
  <c r="T187" i="9" s="1"/>
  <c r="G187" i="9" s="1"/>
  <c r="H187" i="9"/>
  <c r="AB186" i="9"/>
  <c r="AD186" i="9" s="1"/>
  <c r="H186" i="9" s="1"/>
  <c r="R186" i="9"/>
  <c r="T186" i="9" s="1"/>
  <c r="G186" i="9" s="1"/>
  <c r="AC185" i="9"/>
  <c r="AA185" i="9"/>
  <c r="Z185" i="9"/>
  <c r="Y185" i="9"/>
  <c r="X185" i="9"/>
  <c r="W185" i="9"/>
  <c r="V185" i="9"/>
  <c r="U185" i="9"/>
  <c r="S185" i="9"/>
  <c r="Q185" i="9"/>
  <c r="P185" i="9"/>
  <c r="O185" i="9"/>
  <c r="N185" i="9"/>
  <c r="M185" i="9"/>
  <c r="L185" i="9"/>
  <c r="K185" i="9"/>
  <c r="J185" i="9"/>
  <c r="E185" i="9"/>
  <c r="AB184" i="9"/>
  <c r="AD184" i="9" s="1"/>
  <c r="H184" i="9" s="1"/>
  <c r="R184" i="9"/>
  <c r="T184" i="9" s="1"/>
  <c r="G184" i="9" s="1"/>
  <c r="AB182" i="9"/>
  <c r="AD182" i="9" s="1"/>
  <c r="H182" i="9" s="1"/>
  <c r="R182" i="9"/>
  <c r="T182" i="9" s="1"/>
  <c r="G182" i="9" s="1"/>
  <c r="AB180" i="9"/>
  <c r="AD180" i="9" s="1"/>
  <c r="H180" i="9" s="1"/>
  <c r="R180" i="9"/>
  <c r="T180" i="9" s="1"/>
  <c r="G180" i="9" s="1"/>
  <c r="AB178" i="9"/>
  <c r="AD178" i="9" s="1"/>
  <c r="H178" i="9" s="1"/>
  <c r="R178" i="9"/>
  <c r="T178" i="9" s="1"/>
  <c r="G178" i="9" s="1"/>
  <c r="AB177" i="9"/>
  <c r="AD177" i="9" s="1"/>
  <c r="H177" i="9" s="1"/>
  <c r="R177" i="9"/>
  <c r="T177" i="9" s="1"/>
  <c r="G177" i="9" s="1"/>
  <c r="AB176" i="9"/>
  <c r="AD176" i="9" s="1"/>
  <c r="H176" i="9" s="1"/>
  <c r="R176" i="9"/>
  <c r="T176" i="9" s="1"/>
  <c r="G176" i="9" s="1"/>
  <c r="AB175" i="9"/>
  <c r="AD175" i="9" s="1"/>
  <c r="H175" i="9" s="1"/>
  <c r="R175" i="9"/>
  <c r="T175" i="9" s="1"/>
  <c r="G175" i="9" s="1"/>
  <c r="AB174" i="9"/>
  <c r="AD174" i="9" s="1"/>
  <c r="H174" i="9" s="1"/>
  <c r="R174" i="9"/>
  <c r="T174" i="9" s="1"/>
  <c r="G174" i="9" s="1"/>
  <c r="AB173" i="9"/>
  <c r="AD173" i="9" s="1"/>
  <c r="H173" i="9" s="1"/>
  <c r="R173" i="9"/>
  <c r="T173" i="9" s="1"/>
  <c r="G173" i="9" s="1"/>
  <c r="AB172" i="9"/>
  <c r="AD172" i="9" s="1"/>
  <c r="H172" i="9" s="1"/>
  <c r="R172" i="9"/>
  <c r="T172" i="9" s="1"/>
  <c r="G172" i="9" s="1"/>
  <c r="AB171" i="9"/>
  <c r="AD171" i="9" s="1"/>
  <c r="H171" i="9" s="1"/>
  <c r="R171" i="9"/>
  <c r="T171" i="9" s="1"/>
  <c r="G171" i="9" s="1"/>
  <c r="AB170" i="9"/>
  <c r="AD170" i="9" s="1"/>
  <c r="H170" i="9" s="1"/>
  <c r="R170" i="9"/>
  <c r="T170" i="9" s="1"/>
  <c r="G170" i="9" s="1"/>
  <c r="AB169" i="9"/>
  <c r="AD169" i="9" s="1"/>
  <c r="H169" i="9" s="1"/>
  <c r="R169" i="9"/>
  <c r="T169" i="9" s="1"/>
  <c r="G169" i="9" s="1"/>
  <c r="AB168" i="9"/>
  <c r="AD168" i="9" s="1"/>
  <c r="H168" i="9" s="1"/>
  <c r="R168" i="9"/>
  <c r="T168" i="9" s="1"/>
  <c r="G168" i="9" s="1"/>
  <c r="AB167" i="9"/>
  <c r="AD167" i="9" s="1"/>
  <c r="H167" i="9" s="1"/>
  <c r="R167" i="9"/>
  <c r="T167" i="9" s="1"/>
  <c r="G167" i="9" s="1"/>
  <c r="AB166" i="9"/>
  <c r="AD166" i="9" s="1"/>
  <c r="H166" i="9" s="1"/>
  <c r="R166" i="9"/>
  <c r="T166" i="9" s="1"/>
  <c r="G166" i="9" s="1"/>
  <c r="AC165" i="9"/>
  <c r="AA165" i="9"/>
  <c r="Z165" i="9"/>
  <c r="Y165" i="9"/>
  <c r="X165" i="9"/>
  <c r="W165" i="9"/>
  <c r="V165" i="9"/>
  <c r="U165" i="9"/>
  <c r="S165" i="9"/>
  <c r="Q165" i="9"/>
  <c r="P165" i="9"/>
  <c r="O165" i="9"/>
  <c r="N165" i="9"/>
  <c r="M165" i="9"/>
  <c r="L165" i="9"/>
  <c r="K165" i="9"/>
  <c r="J165" i="9"/>
  <c r="E165" i="9"/>
  <c r="AB164" i="9"/>
  <c r="AD164" i="9" s="1"/>
  <c r="H164" i="9" s="1"/>
  <c r="R164" i="9"/>
  <c r="T164" i="9" s="1"/>
  <c r="G164" i="9" s="1"/>
  <c r="AB163" i="9"/>
  <c r="AD163" i="9" s="1"/>
  <c r="H163" i="9" s="1"/>
  <c r="R163" i="9"/>
  <c r="T163" i="9" s="1"/>
  <c r="G163" i="9" s="1"/>
  <c r="AB162" i="9"/>
  <c r="AD162" i="9" s="1"/>
  <c r="H162" i="9" s="1"/>
  <c r="R162" i="9"/>
  <c r="T162" i="9" s="1"/>
  <c r="G162" i="9" s="1"/>
  <c r="AB161" i="9"/>
  <c r="AD161" i="9" s="1"/>
  <c r="H161" i="9" s="1"/>
  <c r="R161" i="9"/>
  <c r="T161" i="9" s="1"/>
  <c r="G161" i="9" s="1"/>
  <c r="AB159" i="9"/>
  <c r="AD159" i="9" s="1"/>
  <c r="H159" i="9" s="1"/>
  <c r="R159" i="9"/>
  <c r="T159" i="9" s="1"/>
  <c r="G159" i="9" s="1"/>
  <c r="AB158" i="9"/>
  <c r="AD158" i="9" s="1"/>
  <c r="H158" i="9" s="1"/>
  <c r="R158" i="9"/>
  <c r="T158" i="9" s="1"/>
  <c r="G158" i="9" s="1"/>
  <c r="AB157" i="9"/>
  <c r="AD157" i="9" s="1"/>
  <c r="H157" i="9" s="1"/>
  <c r="R157" i="9"/>
  <c r="T157" i="9" s="1"/>
  <c r="G157" i="9" s="1"/>
  <c r="AB156" i="9"/>
  <c r="AD156" i="9" s="1"/>
  <c r="H156" i="9" s="1"/>
  <c r="R156" i="9"/>
  <c r="T156" i="9" s="1"/>
  <c r="G156" i="9" s="1"/>
  <c r="AB155" i="9"/>
  <c r="AD155" i="9" s="1"/>
  <c r="H155" i="9" s="1"/>
  <c r="R155" i="9"/>
  <c r="T155" i="9" s="1"/>
  <c r="G155" i="9" s="1"/>
  <c r="AB154" i="9"/>
  <c r="AD154" i="9" s="1"/>
  <c r="H154" i="9" s="1"/>
  <c r="R154" i="9"/>
  <c r="T154" i="9" s="1"/>
  <c r="G154" i="9" s="1"/>
  <c r="AB153" i="9"/>
  <c r="AD153" i="9" s="1"/>
  <c r="H153" i="9" s="1"/>
  <c r="R153" i="9"/>
  <c r="T153" i="9" s="1"/>
  <c r="G153" i="9" s="1"/>
  <c r="AB152" i="9"/>
  <c r="AD152" i="9" s="1"/>
  <c r="H152" i="9" s="1"/>
  <c r="R152" i="9"/>
  <c r="T152" i="9" s="1"/>
  <c r="G152" i="9" s="1"/>
  <c r="AB151" i="9"/>
  <c r="R151" i="9"/>
  <c r="T151" i="9" s="1"/>
  <c r="AC150" i="9"/>
  <c r="AA150" i="9"/>
  <c r="Z150" i="9"/>
  <c r="Y150" i="9"/>
  <c r="X150" i="9"/>
  <c r="W150" i="9"/>
  <c r="V150" i="9"/>
  <c r="U150" i="9"/>
  <c r="S150" i="9"/>
  <c r="Q150" i="9"/>
  <c r="P150" i="9"/>
  <c r="O150" i="9"/>
  <c r="N150" i="9"/>
  <c r="M150" i="9"/>
  <c r="K150" i="9"/>
  <c r="J150" i="9"/>
  <c r="E150" i="9"/>
  <c r="AB149" i="9"/>
  <c r="AD149" i="9" s="1"/>
  <c r="H149" i="9" s="1"/>
  <c r="R149" i="9"/>
  <c r="T149" i="9" s="1"/>
  <c r="G149" i="9" s="1"/>
  <c r="AB147" i="9"/>
  <c r="AD147" i="9" s="1"/>
  <c r="H147" i="9" s="1"/>
  <c r="R147" i="9"/>
  <c r="T147" i="9" s="1"/>
  <c r="G147" i="9" s="1"/>
  <c r="AB145" i="9"/>
  <c r="AD145" i="9" s="1"/>
  <c r="H145" i="9" s="1"/>
  <c r="R145" i="9"/>
  <c r="T145" i="9" s="1"/>
  <c r="G145" i="9" s="1"/>
  <c r="AB144" i="9"/>
  <c r="AD144" i="9" s="1"/>
  <c r="H144" i="9" s="1"/>
  <c r="R144" i="9"/>
  <c r="T144" i="9" s="1"/>
  <c r="G144" i="9" s="1"/>
  <c r="AB143" i="9"/>
  <c r="AD143" i="9" s="1"/>
  <c r="H143" i="9" s="1"/>
  <c r="R143" i="9"/>
  <c r="T143" i="9" s="1"/>
  <c r="G143" i="9" s="1"/>
  <c r="AB142" i="9"/>
  <c r="AD142" i="9" s="1"/>
  <c r="H142" i="9" s="1"/>
  <c r="R142" i="9"/>
  <c r="T142" i="9" s="1"/>
  <c r="G142" i="9" s="1"/>
  <c r="AB141" i="9"/>
  <c r="AD141" i="9" s="1"/>
  <c r="H141" i="9" s="1"/>
  <c r="R141" i="9"/>
  <c r="T141" i="9" s="1"/>
  <c r="G141" i="9" s="1"/>
  <c r="AB140" i="9"/>
  <c r="AD140" i="9" s="1"/>
  <c r="H140" i="9" s="1"/>
  <c r="R140" i="9"/>
  <c r="T140" i="9" s="1"/>
  <c r="G140" i="9" s="1"/>
  <c r="AB139" i="9"/>
  <c r="AD139" i="9" s="1"/>
  <c r="H139" i="9" s="1"/>
  <c r="R139" i="9"/>
  <c r="T139" i="9" s="1"/>
  <c r="G139" i="9" s="1"/>
  <c r="AB138" i="9"/>
  <c r="AD138" i="9" s="1"/>
  <c r="H138" i="9" s="1"/>
  <c r="R138" i="9"/>
  <c r="T138" i="9" s="1"/>
  <c r="G138" i="9" s="1"/>
  <c r="AB137" i="9"/>
  <c r="AD137" i="9" s="1"/>
  <c r="H137" i="9" s="1"/>
  <c r="R137" i="9"/>
  <c r="T137" i="9" s="1"/>
  <c r="G137" i="9" s="1"/>
  <c r="AB136" i="9"/>
  <c r="AD136" i="9" s="1"/>
  <c r="H136" i="9" s="1"/>
  <c r="R136" i="9"/>
  <c r="T136" i="9" s="1"/>
  <c r="G136" i="9" s="1"/>
  <c r="AB135" i="9"/>
  <c r="AD135" i="9" s="1"/>
  <c r="H135" i="9" s="1"/>
  <c r="R135" i="9"/>
  <c r="T135" i="9" s="1"/>
  <c r="G135" i="9" s="1"/>
  <c r="AB134" i="9"/>
  <c r="AD134" i="9" s="1"/>
  <c r="H134" i="9" s="1"/>
  <c r="R134" i="9"/>
  <c r="T134" i="9" s="1"/>
  <c r="G134" i="9" s="1"/>
  <c r="AB133" i="9"/>
  <c r="AD133" i="9" s="1"/>
  <c r="H133" i="9" s="1"/>
  <c r="R133" i="9"/>
  <c r="T133" i="9" s="1"/>
  <c r="G133" i="9" s="1"/>
  <c r="AB132" i="9"/>
  <c r="AD132" i="9" s="1"/>
  <c r="H132" i="9" s="1"/>
  <c r="R132" i="9"/>
  <c r="T132" i="9" s="1"/>
  <c r="G132" i="9" s="1"/>
  <c r="AB131" i="9"/>
  <c r="AD131" i="9" s="1"/>
  <c r="H131" i="9" s="1"/>
  <c r="R131" i="9"/>
  <c r="T131" i="9" s="1"/>
  <c r="G131" i="9" s="1"/>
  <c r="AB130" i="9"/>
  <c r="AD130" i="9" s="1"/>
  <c r="H130" i="9" s="1"/>
  <c r="R130" i="9"/>
  <c r="T130" i="9" s="1"/>
  <c r="G130" i="9" s="1"/>
  <c r="AB129" i="9"/>
  <c r="R129" i="9"/>
  <c r="T129" i="9" s="1"/>
  <c r="G129" i="9" s="1"/>
  <c r="AC128" i="9"/>
  <c r="AA128" i="9"/>
  <c r="Z128" i="9"/>
  <c r="Y128" i="9"/>
  <c r="X128" i="9"/>
  <c r="W128" i="9"/>
  <c r="V128" i="9"/>
  <c r="U128" i="9"/>
  <c r="S128" i="9"/>
  <c r="Q128" i="9"/>
  <c r="P128" i="9"/>
  <c r="O128" i="9"/>
  <c r="N128" i="9"/>
  <c r="M128" i="9"/>
  <c r="L128" i="9"/>
  <c r="K128" i="9"/>
  <c r="J128" i="9"/>
  <c r="E128" i="9"/>
  <c r="AB127" i="9"/>
  <c r="AD127" i="9" s="1"/>
  <c r="H127" i="9" s="1"/>
  <c r="R127" i="9"/>
  <c r="T127" i="9" s="1"/>
  <c r="G127" i="9" s="1"/>
  <c r="AB126" i="9"/>
  <c r="AD126" i="9" s="1"/>
  <c r="R126" i="9"/>
  <c r="T126" i="9" s="1"/>
  <c r="G126" i="9" s="1"/>
  <c r="AB124" i="9"/>
  <c r="AD124" i="9" s="1"/>
  <c r="H124" i="9" s="1"/>
  <c r="R124" i="9"/>
  <c r="T124" i="9" s="1"/>
  <c r="G124" i="9" s="1"/>
  <c r="AB123" i="9"/>
  <c r="AD123" i="9" s="1"/>
  <c r="H123" i="9" s="1"/>
  <c r="R123" i="9"/>
  <c r="T123" i="9" s="1"/>
  <c r="G123" i="9" s="1"/>
  <c r="AB122" i="9"/>
  <c r="AD122" i="9" s="1"/>
  <c r="H122" i="9" s="1"/>
  <c r="R122" i="9"/>
  <c r="T122" i="9" s="1"/>
  <c r="G122" i="9" s="1"/>
  <c r="AC121" i="9"/>
  <c r="AA121" i="9"/>
  <c r="Z121" i="9"/>
  <c r="Y121" i="9"/>
  <c r="X121" i="9"/>
  <c r="V121" i="9"/>
  <c r="U121" i="9"/>
  <c r="S121" i="9"/>
  <c r="Q121" i="9"/>
  <c r="P121" i="9"/>
  <c r="O121" i="9"/>
  <c r="N121" i="9"/>
  <c r="M121" i="9"/>
  <c r="J121" i="9"/>
  <c r="E121" i="9"/>
  <c r="AB120" i="9"/>
  <c r="AD120" i="9" s="1"/>
  <c r="H120" i="9" s="1"/>
  <c r="R120" i="9"/>
  <c r="T120" i="9" s="1"/>
  <c r="G120" i="9" s="1"/>
  <c r="AB119" i="9"/>
  <c r="AD119" i="9" s="1"/>
  <c r="H119" i="9" s="1"/>
  <c r="R119" i="9"/>
  <c r="T119" i="9" s="1"/>
  <c r="G119" i="9" s="1"/>
  <c r="AB118" i="9"/>
  <c r="AD118" i="9" s="1"/>
  <c r="H118" i="9" s="1"/>
  <c r="R118" i="9"/>
  <c r="T118" i="9" s="1"/>
  <c r="G118" i="9" s="1"/>
  <c r="AB117" i="9"/>
  <c r="AD117" i="9" s="1"/>
  <c r="H117" i="9" s="1"/>
  <c r="R117" i="9"/>
  <c r="T117" i="9" s="1"/>
  <c r="G117" i="9" s="1"/>
  <c r="AB116" i="9"/>
  <c r="AD116" i="9" s="1"/>
  <c r="H116" i="9" s="1"/>
  <c r="R116" i="9"/>
  <c r="T116" i="9" s="1"/>
  <c r="G116" i="9" s="1"/>
  <c r="AB115" i="9"/>
  <c r="AD115" i="9" s="1"/>
  <c r="H115" i="9" s="1"/>
  <c r="R115" i="9"/>
  <c r="T115" i="9" s="1"/>
  <c r="G115" i="9" s="1"/>
  <c r="AB114" i="9"/>
  <c r="AD114" i="9" s="1"/>
  <c r="H114" i="9" s="1"/>
  <c r="R114" i="9"/>
  <c r="T114" i="9" s="1"/>
  <c r="G114" i="9" s="1"/>
  <c r="AB113" i="9"/>
  <c r="AD113" i="9" s="1"/>
  <c r="H113" i="9" s="1"/>
  <c r="R113" i="9"/>
  <c r="T113" i="9" s="1"/>
  <c r="G113" i="9" s="1"/>
  <c r="AB112" i="9"/>
  <c r="AD112" i="9" s="1"/>
  <c r="H112" i="9" s="1"/>
  <c r="R112" i="9"/>
  <c r="T112" i="9" s="1"/>
  <c r="G112" i="9" s="1"/>
  <c r="AB111" i="9"/>
  <c r="AD111" i="9" s="1"/>
  <c r="H111" i="9" s="1"/>
  <c r="R111" i="9"/>
  <c r="T111" i="9" s="1"/>
  <c r="G111" i="9" s="1"/>
  <c r="AB110" i="9"/>
  <c r="AD110" i="9" s="1"/>
  <c r="H110" i="9" s="1"/>
  <c r="R110" i="9"/>
  <c r="T110" i="9" s="1"/>
  <c r="G110" i="9" s="1"/>
  <c r="AB109" i="9"/>
  <c r="AD109" i="9" s="1"/>
  <c r="H109" i="9" s="1"/>
  <c r="R109" i="9"/>
  <c r="T109" i="9" s="1"/>
  <c r="G109" i="9" s="1"/>
  <c r="AB108" i="9"/>
  <c r="AD108" i="9" s="1"/>
  <c r="H108" i="9" s="1"/>
  <c r="R108" i="9"/>
  <c r="T108" i="9" s="1"/>
  <c r="G108" i="9" s="1"/>
  <c r="AB107" i="9"/>
  <c r="AD107" i="9" s="1"/>
  <c r="H107" i="9" s="1"/>
  <c r="R107" i="9"/>
  <c r="T107" i="9" s="1"/>
  <c r="G107" i="9" s="1"/>
  <c r="AB106" i="9"/>
  <c r="AD106" i="9" s="1"/>
  <c r="H106" i="9" s="1"/>
  <c r="R106" i="9"/>
  <c r="T106" i="9" s="1"/>
  <c r="G106" i="9" s="1"/>
  <c r="AB105" i="9"/>
  <c r="AD105" i="9" s="1"/>
  <c r="H105" i="9" s="1"/>
  <c r="R105" i="9"/>
  <c r="T105" i="9" s="1"/>
  <c r="G105" i="9" s="1"/>
  <c r="AB104" i="9"/>
  <c r="AD104" i="9" s="1"/>
  <c r="H104" i="9" s="1"/>
  <c r="R104" i="9"/>
  <c r="T104" i="9" s="1"/>
  <c r="G104" i="9" s="1"/>
  <c r="AB103" i="9"/>
  <c r="AD103" i="9" s="1"/>
  <c r="H103" i="9" s="1"/>
  <c r="R103" i="9"/>
  <c r="T103" i="9" s="1"/>
  <c r="G103" i="9" s="1"/>
  <c r="AB102" i="9"/>
  <c r="AD102" i="9" s="1"/>
  <c r="H102" i="9" s="1"/>
  <c r="R102" i="9"/>
  <c r="T102" i="9" s="1"/>
  <c r="G102" i="9" s="1"/>
  <c r="AB101" i="9"/>
  <c r="AD101" i="9" s="1"/>
  <c r="H101" i="9" s="1"/>
  <c r="R101" i="9"/>
  <c r="T101" i="9" s="1"/>
  <c r="G101" i="9" s="1"/>
  <c r="AB100" i="9"/>
  <c r="AD100" i="9" s="1"/>
  <c r="H100" i="9" s="1"/>
  <c r="R100" i="9"/>
  <c r="T100" i="9" s="1"/>
  <c r="G100" i="9" s="1"/>
  <c r="AB99" i="9"/>
  <c r="AD99" i="9" s="1"/>
  <c r="H99" i="9" s="1"/>
  <c r="R99" i="9"/>
  <c r="T99" i="9" s="1"/>
  <c r="G99" i="9" s="1"/>
  <c r="AB98" i="9"/>
  <c r="AD98" i="9" s="1"/>
  <c r="H98" i="9" s="1"/>
  <c r="R98" i="9"/>
  <c r="T98" i="9" s="1"/>
  <c r="G98" i="9" s="1"/>
  <c r="AB97" i="9"/>
  <c r="AD97" i="9" s="1"/>
  <c r="H97" i="9" s="1"/>
  <c r="R97" i="9"/>
  <c r="T97" i="9" s="1"/>
  <c r="G97" i="9" s="1"/>
  <c r="AB96" i="9"/>
  <c r="AD96" i="9" s="1"/>
  <c r="H96" i="9" s="1"/>
  <c r="R96" i="9"/>
  <c r="T96" i="9" s="1"/>
  <c r="G96" i="9" s="1"/>
  <c r="AB95" i="9"/>
  <c r="AD95" i="9" s="1"/>
  <c r="H95" i="9" s="1"/>
  <c r="R95" i="9"/>
  <c r="T95" i="9" s="1"/>
  <c r="G95" i="9" s="1"/>
  <c r="AB94" i="9"/>
  <c r="AD94" i="9" s="1"/>
  <c r="H94" i="9" s="1"/>
  <c r="R94" i="9"/>
  <c r="T94" i="9" s="1"/>
  <c r="G94" i="9" s="1"/>
  <c r="AB93" i="9"/>
  <c r="AD93" i="9" s="1"/>
  <c r="H93" i="9" s="1"/>
  <c r="R93" i="9"/>
  <c r="T93" i="9" s="1"/>
  <c r="G93" i="9" s="1"/>
  <c r="AB92" i="9"/>
  <c r="AD92" i="9" s="1"/>
  <c r="H92" i="9" s="1"/>
  <c r="R92" i="9"/>
  <c r="T92" i="9" s="1"/>
  <c r="G92" i="9" s="1"/>
  <c r="AB91" i="9"/>
  <c r="AD91" i="9" s="1"/>
  <c r="H91" i="9" s="1"/>
  <c r="R91" i="9"/>
  <c r="T91" i="9" s="1"/>
  <c r="G91" i="9" s="1"/>
  <c r="AB90" i="9"/>
  <c r="AD90" i="9" s="1"/>
  <c r="H90" i="9" s="1"/>
  <c r="R90" i="9"/>
  <c r="T90" i="9" s="1"/>
  <c r="G90" i="9" s="1"/>
  <c r="R89" i="9"/>
  <c r="T89" i="9" s="1"/>
  <c r="G89" i="9" s="1"/>
  <c r="AB88" i="9"/>
  <c r="AD88" i="9" s="1"/>
  <c r="H88" i="9" s="1"/>
  <c r="R88" i="9"/>
  <c r="T88" i="9" s="1"/>
  <c r="G88" i="9" s="1"/>
  <c r="AC87" i="9"/>
  <c r="AA87" i="9"/>
  <c r="Z87" i="9"/>
  <c r="Y87" i="9"/>
  <c r="X87" i="9"/>
  <c r="W87" i="9"/>
  <c r="V87" i="9"/>
  <c r="U87" i="9"/>
  <c r="Q87" i="9"/>
  <c r="P87" i="9"/>
  <c r="O87" i="9"/>
  <c r="N87" i="9"/>
  <c r="M87" i="9"/>
  <c r="L87" i="9"/>
  <c r="K87" i="9"/>
  <c r="E87" i="9"/>
  <c r="AB86" i="9"/>
  <c r="AD86" i="9" s="1"/>
  <c r="H86" i="9" s="1"/>
  <c r="R86" i="9"/>
  <c r="T86" i="9" s="1"/>
  <c r="G86" i="9" s="1"/>
  <c r="AB85" i="9"/>
  <c r="AD85" i="9" s="1"/>
  <c r="H85" i="9" s="1"/>
  <c r="R85" i="9"/>
  <c r="T85" i="9" s="1"/>
  <c r="G85" i="9" s="1"/>
  <c r="AB84" i="9"/>
  <c r="AD84" i="9" s="1"/>
  <c r="H84" i="9" s="1"/>
  <c r="R84" i="9"/>
  <c r="T84" i="9" s="1"/>
  <c r="G84" i="9" s="1"/>
  <c r="AB83" i="9"/>
  <c r="AD83" i="9" s="1"/>
  <c r="H83" i="9" s="1"/>
  <c r="R83" i="9"/>
  <c r="T83" i="9" s="1"/>
  <c r="G83" i="9" s="1"/>
  <c r="AB81" i="9"/>
  <c r="AD81" i="9" s="1"/>
  <c r="H81" i="9" s="1"/>
  <c r="R81" i="9"/>
  <c r="T81" i="9" s="1"/>
  <c r="G81" i="9" s="1"/>
  <c r="AB80" i="9"/>
  <c r="AD80" i="9" s="1"/>
  <c r="H80" i="9" s="1"/>
  <c r="R80" i="9"/>
  <c r="T80" i="9" s="1"/>
  <c r="G80" i="9" s="1"/>
  <c r="AB79" i="9"/>
  <c r="AD79" i="9" s="1"/>
  <c r="H79" i="9" s="1"/>
  <c r="R79" i="9"/>
  <c r="T79" i="9" s="1"/>
  <c r="G79" i="9" s="1"/>
  <c r="AB78" i="9"/>
  <c r="AD78" i="9" s="1"/>
  <c r="H78" i="9" s="1"/>
  <c r="R78" i="9"/>
  <c r="T78" i="9" s="1"/>
  <c r="G78" i="9" s="1"/>
  <c r="AB77" i="9"/>
  <c r="AD77" i="9" s="1"/>
  <c r="H77" i="9" s="1"/>
  <c r="R77" i="9"/>
  <c r="T77" i="9" s="1"/>
  <c r="G77" i="9" s="1"/>
  <c r="AB76" i="9"/>
  <c r="AD76" i="9" s="1"/>
  <c r="H76" i="9" s="1"/>
  <c r="S76" i="9"/>
  <c r="R76" i="9"/>
  <c r="AB75" i="9"/>
  <c r="AD75" i="9" s="1"/>
  <c r="H75" i="9" s="1"/>
  <c r="R75" i="9"/>
  <c r="T75" i="9" s="1"/>
  <c r="G75" i="9" s="1"/>
  <c r="AB74" i="9"/>
  <c r="AD74" i="9" s="1"/>
  <c r="H74" i="9" s="1"/>
  <c r="R74" i="9"/>
  <c r="T74" i="9" s="1"/>
  <c r="G74" i="9" s="1"/>
  <c r="AB73" i="9"/>
  <c r="AD73" i="9" s="1"/>
  <c r="H73" i="9" s="1"/>
  <c r="R73" i="9"/>
  <c r="T73" i="9" s="1"/>
  <c r="G73" i="9" s="1"/>
  <c r="AB72" i="9"/>
  <c r="AD72" i="9" s="1"/>
  <c r="H72" i="9" s="1"/>
  <c r="R72" i="9"/>
  <c r="T72" i="9" s="1"/>
  <c r="G72" i="9" s="1"/>
  <c r="AB71" i="9"/>
  <c r="AD71" i="9" s="1"/>
  <c r="H71" i="9" s="1"/>
  <c r="R71" i="9"/>
  <c r="T71" i="9" s="1"/>
  <c r="G71" i="9" s="1"/>
  <c r="AB70" i="9"/>
  <c r="AD70" i="9" s="1"/>
  <c r="H70" i="9" s="1"/>
  <c r="R70" i="9"/>
  <c r="T70" i="9" s="1"/>
  <c r="G70" i="9" s="1"/>
  <c r="AB69" i="9"/>
  <c r="AD69" i="9" s="1"/>
  <c r="H69" i="9" s="1"/>
  <c r="R69" i="9"/>
  <c r="T69" i="9" s="1"/>
  <c r="G69" i="9" s="1"/>
  <c r="AB68" i="9"/>
  <c r="AD68" i="9" s="1"/>
  <c r="H68" i="9" s="1"/>
  <c r="R68" i="9"/>
  <c r="T68" i="9" s="1"/>
  <c r="G68" i="9" s="1"/>
  <c r="AB67" i="9"/>
  <c r="AD67" i="9" s="1"/>
  <c r="H67" i="9" s="1"/>
  <c r="R67" i="9"/>
  <c r="T67" i="9" s="1"/>
  <c r="G67" i="9" s="1"/>
  <c r="AB66" i="9"/>
  <c r="AD66" i="9" s="1"/>
  <c r="H66" i="9" s="1"/>
  <c r="R66" i="9"/>
  <c r="T66" i="9" s="1"/>
  <c r="G66" i="9" s="1"/>
  <c r="AB65" i="9"/>
  <c r="AD65" i="9" s="1"/>
  <c r="H65" i="9" s="1"/>
  <c r="R65" i="9"/>
  <c r="T65" i="9" s="1"/>
  <c r="G65" i="9" s="1"/>
  <c r="AB64" i="9"/>
  <c r="AD64" i="9" s="1"/>
  <c r="H64" i="9" s="1"/>
  <c r="R64" i="9"/>
  <c r="T64" i="9" s="1"/>
  <c r="G64" i="9" s="1"/>
  <c r="AB63" i="9"/>
  <c r="AD63" i="9" s="1"/>
  <c r="H63" i="9" s="1"/>
  <c r="R63" i="9"/>
  <c r="T63" i="9" s="1"/>
  <c r="G63" i="9" s="1"/>
  <c r="AB62" i="9"/>
  <c r="AD62" i="9" s="1"/>
  <c r="H62" i="9" s="1"/>
  <c r="R62" i="9"/>
  <c r="T62" i="9" s="1"/>
  <c r="G62" i="9" s="1"/>
  <c r="AB61" i="9"/>
  <c r="AD61" i="9" s="1"/>
  <c r="H61" i="9" s="1"/>
  <c r="R61" i="9"/>
  <c r="T61" i="9" s="1"/>
  <c r="G61" i="9" s="1"/>
  <c r="AB60" i="9"/>
  <c r="AD60" i="9" s="1"/>
  <c r="H60" i="9" s="1"/>
  <c r="R60" i="9"/>
  <c r="T60" i="9" s="1"/>
  <c r="G60" i="9" s="1"/>
  <c r="AB59" i="9"/>
  <c r="AD59" i="9" s="1"/>
  <c r="H59" i="9" s="1"/>
  <c r="R59" i="9"/>
  <c r="T59" i="9" s="1"/>
  <c r="G59" i="9" s="1"/>
  <c r="AB58" i="9"/>
  <c r="AD58" i="9" s="1"/>
  <c r="H58" i="9" s="1"/>
  <c r="R58" i="9"/>
  <c r="T58" i="9" s="1"/>
  <c r="G58" i="9" s="1"/>
  <c r="AB57" i="9"/>
  <c r="AD57" i="9" s="1"/>
  <c r="H57" i="9" s="1"/>
  <c r="R57" i="9"/>
  <c r="T57" i="9" s="1"/>
  <c r="G57" i="9" s="1"/>
  <c r="AB56" i="9"/>
  <c r="AD56" i="9" s="1"/>
  <c r="H56" i="9" s="1"/>
  <c r="R56" i="9"/>
  <c r="T56" i="9" s="1"/>
  <c r="G56" i="9" s="1"/>
  <c r="AB55" i="9"/>
  <c r="AD55" i="9" s="1"/>
  <c r="H55" i="9" s="1"/>
  <c r="R55" i="9"/>
  <c r="T55" i="9" s="1"/>
  <c r="G55" i="9" s="1"/>
  <c r="AB54" i="9"/>
  <c r="AD54" i="9" s="1"/>
  <c r="H54" i="9" s="1"/>
  <c r="R54" i="9"/>
  <c r="T54" i="9" s="1"/>
  <c r="G54" i="9" s="1"/>
  <c r="AB53" i="9"/>
  <c r="AD53" i="9" s="1"/>
  <c r="H53" i="9" s="1"/>
  <c r="J87" i="9"/>
  <c r="AB52" i="9"/>
  <c r="AD52" i="9" s="1"/>
  <c r="H52" i="9" s="1"/>
  <c r="R52" i="9"/>
  <c r="T52" i="9" s="1"/>
  <c r="G52" i="9" s="1"/>
  <c r="AB51" i="9"/>
  <c r="AD51" i="9" s="1"/>
  <c r="H51" i="9" s="1"/>
  <c r="R51" i="9"/>
  <c r="T51" i="9" s="1"/>
  <c r="G51" i="9" s="1"/>
  <c r="AB50" i="9"/>
  <c r="AD50" i="9" s="1"/>
  <c r="H50" i="9" s="1"/>
  <c r="R50" i="9"/>
  <c r="T50" i="9" s="1"/>
  <c r="G50" i="9" s="1"/>
  <c r="AB49" i="9"/>
  <c r="AD49" i="9" s="1"/>
  <c r="H49" i="9" s="1"/>
  <c r="R49" i="9"/>
  <c r="T49" i="9" s="1"/>
  <c r="G49" i="9" s="1"/>
  <c r="AB48" i="9"/>
  <c r="AD48" i="9" s="1"/>
  <c r="H48" i="9" s="1"/>
  <c r="R48" i="9"/>
  <c r="T48" i="9" s="1"/>
  <c r="G48" i="9" s="1"/>
  <c r="AB47" i="9"/>
  <c r="AD47" i="9" s="1"/>
  <c r="H47" i="9" s="1"/>
  <c r="R47" i="9"/>
  <c r="T47" i="9" s="1"/>
  <c r="G47" i="9" s="1"/>
  <c r="AB46" i="9"/>
  <c r="AD46" i="9" s="1"/>
  <c r="H46" i="9" s="1"/>
  <c r="R46" i="9"/>
  <c r="T46" i="9" s="1"/>
  <c r="G46" i="9" s="1"/>
  <c r="AB45" i="9"/>
  <c r="AD45" i="9" s="1"/>
  <c r="H45" i="9" s="1"/>
  <c r="R45" i="9"/>
  <c r="T45" i="9" s="1"/>
  <c r="G45" i="9" s="1"/>
  <c r="AB44" i="9"/>
  <c r="AD44" i="9" s="1"/>
  <c r="H44" i="9" s="1"/>
  <c r="R44" i="9"/>
  <c r="T44" i="9" s="1"/>
  <c r="G44" i="9" s="1"/>
  <c r="AB43" i="9"/>
  <c r="AD43" i="9" s="1"/>
  <c r="H43" i="9" s="1"/>
  <c r="R43" i="9"/>
  <c r="T43" i="9" s="1"/>
  <c r="G43" i="9" s="1"/>
  <c r="AB42" i="9"/>
  <c r="AD42" i="9" s="1"/>
  <c r="H42" i="9" s="1"/>
  <c r="R42" i="9"/>
  <c r="T42" i="9" s="1"/>
  <c r="G42" i="9" s="1"/>
  <c r="AB41" i="9"/>
  <c r="AD41" i="9" s="1"/>
  <c r="H41" i="9" s="1"/>
  <c r="R41" i="9"/>
  <c r="T41" i="9" s="1"/>
  <c r="G41" i="9" s="1"/>
  <c r="AC40" i="9"/>
  <c r="AA40" i="9"/>
  <c r="Z40" i="9"/>
  <c r="Y40" i="9"/>
  <c r="X40" i="9"/>
  <c r="W40" i="9"/>
  <c r="V40" i="9"/>
  <c r="U40" i="9"/>
  <c r="S40" i="9"/>
  <c r="Q40" i="9"/>
  <c r="P40" i="9"/>
  <c r="O40" i="9"/>
  <c r="N40" i="9"/>
  <c r="M40" i="9"/>
  <c r="L40" i="9"/>
  <c r="K40" i="9"/>
  <c r="J40" i="9"/>
  <c r="AB39" i="9"/>
  <c r="AD39" i="9" s="1"/>
  <c r="H39" i="9" s="1"/>
  <c r="R39" i="9"/>
  <c r="T39" i="9" s="1"/>
  <c r="G39" i="9" s="1"/>
  <c r="AB38" i="9"/>
  <c r="AD38" i="9" s="1"/>
  <c r="H38" i="9" s="1"/>
  <c r="R38" i="9"/>
  <c r="T38" i="9" s="1"/>
  <c r="G38" i="9" s="1"/>
  <c r="AB37" i="9"/>
  <c r="AD37" i="9" s="1"/>
  <c r="H37" i="9" s="1"/>
  <c r="R37" i="9"/>
  <c r="T37" i="9" s="1"/>
  <c r="G37" i="9" s="1"/>
  <c r="AB36" i="9"/>
  <c r="AD36" i="9" s="1"/>
  <c r="H36" i="9" s="1"/>
  <c r="R36" i="9"/>
  <c r="T36" i="9" s="1"/>
  <c r="G36" i="9" s="1"/>
  <c r="E36" i="9"/>
  <c r="AB35" i="9"/>
  <c r="AD35" i="9" s="1"/>
  <c r="H35" i="9" s="1"/>
  <c r="R35" i="9"/>
  <c r="T35" i="9" s="1"/>
  <c r="G35" i="9" s="1"/>
  <c r="E35" i="9"/>
  <c r="AB34" i="9"/>
  <c r="AD34" i="9" s="1"/>
  <c r="H34" i="9" s="1"/>
  <c r="R34" i="9"/>
  <c r="T34" i="9" s="1"/>
  <c r="G34" i="9" s="1"/>
  <c r="E34" i="9"/>
  <c r="AB33" i="9"/>
  <c r="AD33" i="9" s="1"/>
  <c r="H33" i="9" s="1"/>
  <c r="R33" i="9"/>
  <c r="T33" i="9" s="1"/>
  <c r="G33" i="9" s="1"/>
  <c r="E33" i="9"/>
  <c r="AB32" i="9"/>
  <c r="AD32" i="9" s="1"/>
  <c r="H32" i="9" s="1"/>
  <c r="R32" i="9"/>
  <c r="T32" i="9" s="1"/>
  <c r="G32" i="9" s="1"/>
  <c r="AB31" i="9"/>
  <c r="AD31" i="9" s="1"/>
  <c r="H31" i="9" s="1"/>
  <c r="R31" i="9"/>
  <c r="T31" i="9" s="1"/>
  <c r="G31" i="9" s="1"/>
  <c r="AB30" i="9"/>
  <c r="AD30" i="9" s="1"/>
  <c r="H30" i="9" s="1"/>
  <c r="R30" i="9"/>
  <c r="T30" i="9" s="1"/>
  <c r="G30" i="9" s="1"/>
  <c r="AB29" i="9"/>
  <c r="AD29" i="9" s="1"/>
  <c r="H29" i="9" s="1"/>
  <c r="R29" i="9"/>
  <c r="AC28" i="9"/>
  <c r="AA28" i="9"/>
  <c r="Z28" i="9"/>
  <c r="Y28" i="9"/>
  <c r="X28" i="9"/>
  <c r="W28" i="9"/>
  <c r="V28" i="9"/>
  <c r="U28" i="9"/>
  <c r="S28" i="9"/>
  <c r="Q28" i="9"/>
  <c r="P28" i="9"/>
  <c r="O28" i="9"/>
  <c r="N28" i="9"/>
  <c r="M28" i="9"/>
  <c r="L28" i="9"/>
  <c r="K28" i="9"/>
  <c r="J28" i="9"/>
  <c r="E28" i="9"/>
  <c r="AB25" i="9"/>
  <c r="AD25" i="9" s="1"/>
  <c r="H25" i="9" s="1"/>
  <c r="R25" i="9"/>
  <c r="T25" i="9" s="1"/>
  <c r="G25" i="9" s="1"/>
  <c r="AB24" i="9"/>
  <c r="AD24" i="9" s="1"/>
  <c r="H24" i="9" s="1"/>
  <c r="R24" i="9"/>
  <c r="T24" i="9" s="1"/>
  <c r="G24" i="9" s="1"/>
  <c r="AB23" i="9"/>
  <c r="AD23" i="9" s="1"/>
  <c r="H23" i="9" s="1"/>
  <c r="R23" i="9"/>
  <c r="T23" i="9" s="1"/>
  <c r="G23" i="9" s="1"/>
  <c r="AB22" i="9"/>
  <c r="AD22" i="9" s="1"/>
  <c r="H22" i="9" s="1"/>
  <c r="R22" i="9"/>
  <c r="T22" i="9" s="1"/>
  <c r="G22" i="9" s="1"/>
  <c r="AB21" i="9"/>
  <c r="AD21" i="9" s="1"/>
  <c r="H21" i="9" s="1"/>
  <c r="R21" i="9"/>
  <c r="T21" i="9" s="1"/>
  <c r="G21" i="9" s="1"/>
  <c r="AB18" i="9"/>
  <c r="AD18" i="9" s="1"/>
  <c r="H18" i="9" s="1"/>
  <c r="R18" i="9"/>
  <c r="T18" i="9" s="1"/>
  <c r="G18" i="9" s="1"/>
  <c r="AB17" i="9"/>
  <c r="AD17" i="9" s="1"/>
  <c r="H17" i="9" s="1"/>
  <c r="R17" i="9"/>
  <c r="T17" i="9" s="1"/>
  <c r="G17" i="9" s="1"/>
  <c r="AB16" i="9"/>
  <c r="AD16" i="9" s="1"/>
  <c r="H16" i="9" s="1"/>
  <c r="R16" i="9"/>
  <c r="T16" i="9" s="1"/>
  <c r="G16" i="9" s="1"/>
  <c r="AB15" i="9"/>
  <c r="AD15" i="9" s="1"/>
  <c r="H15" i="9" s="1"/>
  <c r="R15" i="9"/>
  <c r="T15" i="9" s="1"/>
  <c r="G15" i="9" s="1"/>
  <c r="AB14" i="9"/>
  <c r="AD14" i="9" s="1"/>
  <c r="H14" i="9" s="1"/>
  <c r="R14" i="9"/>
  <c r="T14" i="9" s="1"/>
  <c r="G14" i="9" s="1"/>
  <c r="AB13" i="9"/>
  <c r="AD13" i="9" s="1"/>
  <c r="H13" i="9" s="1"/>
  <c r="R13" i="9"/>
  <c r="T13" i="9" s="1"/>
  <c r="G13" i="9" s="1"/>
  <c r="AB12" i="9"/>
  <c r="AD12" i="9" s="1"/>
  <c r="H12" i="9" s="1"/>
  <c r="R12" i="9"/>
  <c r="T12" i="9" s="1"/>
  <c r="G12" i="9" s="1"/>
  <c r="AB11" i="9"/>
  <c r="AD11" i="9" s="1"/>
  <c r="H11" i="9" s="1"/>
  <c r="R11" i="9"/>
  <c r="T11" i="9" s="1"/>
  <c r="G11" i="9" s="1"/>
  <c r="AB10" i="9"/>
  <c r="AD10" i="9" s="1"/>
  <c r="H10" i="9" s="1"/>
  <c r="R10" i="9"/>
  <c r="T10" i="9" s="1"/>
  <c r="G10" i="9" s="1"/>
  <c r="AB9" i="9"/>
  <c r="AD9" i="9" s="1"/>
  <c r="H9" i="9" s="1"/>
  <c r="R9" i="9"/>
  <c r="T9" i="9" s="1"/>
  <c r="G9" i="9" s="1"/>
  <c r="AB8" i="9"/>
  <c r="R8" i="9"/>
  <c r="AC7" i="9"/>
  <c r="AA7" i="9"/>
  <c r="Z7" i="9"/>
  <c r="Y7" i="9"/>
  <c r="X7" i="9"/>
  <c r="W7" i="9"/>
  <c r="V7" i="9"/>
  <c r="U7" i="9"/>
  <c r="S7" i="9"/>
  <c r="Q7" i="9"/>
  <c r="P7" i="9"/>
  <c r="O7" i="9"/>
  <c r="N7" i="9"/>
  <c r="M7" i="9"/>
  <c r="L7" i="9"/>
  <c r="K7" i="9"/>
  <c r="J7" i="9"/>
  <c r="E7" i="9"/>
  <c r="AB6" i="9"/>
  <c r="AD6" i="9" s="1"/>
  <c r="H6" i="9" s="1"/>
  <c r="R6" i="9"/>
  <c r="T6" i="9" s="1"/>
  <c r="G6" i="9" s="1"/>
  <c r="AB5" i="9"/>
  <c r="AD5" i="9" s="1"/>
  <c r="R5" i="9"/>
  <c r="K318" i="9" l="1"/>
  <c r="M318" i="9"/>
  <c r="M320" i="9" s="1"/>
  <c r="M323" i="9" s="1"/>
  <c r="N318" i="9"/>
  <c r="N320" i="9" s="1"/>
  <c r="N323" i="9" s="1"/>
  <c r="Q318" i="9"/>
  <c r="Q320" i="9" s="1"/>
  <c r="Q323" i="9" s="1"/>
  <c r="O318" i="9"/>
  <c r="O320" i="9" s="1"/>
  <c r="O323" i="9" s="1"/>
  <c r="P318" i="9"/>
  <c r="P320" i="9" s="1"/>
  <c r="P323" i="9" s="1"/>
  <c r="S284" i="9"/>
  <c r="C58" i="10"/>
  <c r="S244" i="9"/>
  <c r="S87" i="9"/>
  <c r="C50" i="10"/>
  <c r="I92" i="9"/>
  <c r="F92" i="9" s="1"/>
  <c r="I103" i="9"/>
  <c r="F103" i="9" s="1"/>
  <c r="I33" i="9"/>
  <c r="F33" i="9" s="1"/>
  <c r="I130" i="9"/>
  <c r="F130" i="9" s="1"/>
  <c r="I135" i="9"/>
  <c r="F135" i="9" s="1"/>
  <c r="I139" i="9"/>
  <c r="F139" i="9" s="1"/>
  <c r="I203" i="9"/>
  <c r="F203" i="9" s="1"/>
  <c r="I51" i="9"/>
  <c r="F51" i="9" s="1"/>
  <c r="I191" i="9"/>
  <c r="F191" i="9" s="1"/>
  <c r="I99" i="9"/>
  <c r="F99" i="9" s="1"/>
  <c r="I14" i="9"/>
  <c r="F14" i="9" s="1"/>
  <c r="I43" i="9"/>
  <c r="F43" i="9" s="1"/>
  <c r="I222" i="9"/>
  <c r="F222" i="9" s="1"/>
  <c r="I176" i="9"/>
  <c r="F176" i="9" s="1"/>
  <c r="I24" i="9"/>
  <c r="F24" i="9" s="1"/>
  <c r="AC318" i="9"/>
  <c r="AC320" i="9" s="1"/>
  <c r="I48" i="9"/>
  <c r="F48" i="9" s="1"/>
  <c r="I213" i="9"/>
  <c r="F213" i="9" s="1"/>
  <c r="I79" i="9"/>
  <c r="F79" i="9" s="1"/>
  <c r="I301" i="9"/>
  <c r="F301" i="9" s="1"/>
  <c r="I210" i="9"/>
  <c r="F210" i="9" s="1"/>
  <c r="I114" i="9"/>
  <c r="F114" i="9" s="1"/>
  <c r="I299" i="9"/>
  <c r="F299" i="9" s="1"/>
  <c r="I166" i="9"/>
  <c r="F166" i="9" s="1"/>
  <c r="I171" i="9"/>
  <c r="F171" i="9" s="1"/>
  <c r="I307" i="9"/>
  <c r="F307" i="9" s="1"/>
  <c r="I21" i="9"/>
  <c r="F21" i="9" s="1"/>
  <c r="I37" i="9"/>
  <c r="F37" i="9" s="1"/>
  <c r="I298" i="9"/>
  <c r="F298" i="9" s="1"/>
  <c r="I254" i="9"/>
  <c r="F254" i="9" s="1"/>
  <c r="I157" i="9"/>
  <c r="F157" i="9" s="1"/>
  <c r="I216" i="9"/>
  <c r="F216" i="9" s="1"/>
  <c r="I162" i="9"/>
  <c r="F162" i="9" s="1"/>
  <c r="I111" i="9"/>
  <c r="F111" i="9" s="1"/>
  <c r="I173" i="9"/>
  <c r="F173" i="9" s="1"/>
  <c r="I269" i="9"/>
  <c r="F269" i="9" s="1"/>
  <c r="I25" i="9"/>
  <c r="F25" i="9" s="1"/>
  <c r="I67" i="9"/>
  <c r="F67" i="9" s="1"/>
  <c r="I50" i="9"/>
  <c r="F50" i="9" s="1"/>
  <c r="I156" i="9"/>
  <c r="F156" i="9" s="1"/>
  <c r="I196" i="9"/>
  <c r="F196" i="9" s="1"/>
  <c r="I217" i="9"/>
  <c r="F217" i="9" s="1"/>
  <c r="I6" i="9"/>
  <c r="F6" i="9" s="1"/>
  <c r="I46" i="9"/>
  <c r="F46" i="9" s="1"/>
  <c r="I80" i="9"/>
  <c r="F80" i="9" s="1"/>
  <c r="I123" i="9"/>
  <c r="F123" i="9" s="1"/>
  <c r="I147" i="9"/>
  <c r="F147" i="9" s="1"/>
  <c r="AD7" i="9"/>
  <c r="H5" i="9"/>
  <c r="H7" i="9" s="1"/>
  <c r="I220" i="9"/>
  <c r="F220" i="9" s="1"/>
  <c r="I193" i="9"/>
  <c r="F193" i="9" s="1"/>
  <c r="I168" i="9"/>
  <c r="F168" i="9" s="1"/>
  <c r="I12" i="9"/>
  <c r="F12" i="9" s="1"/>
  <c r="I119" i="9"/>
  <c r="F119" i="9" s="1"/>
  <c r="I144" i="9"/>
  <c r="F144" i="9" s="1"/>
  <c r="I235" i="9"/>
  <c r="F235" i="9" s="1"/>
  <c r="I65" i="9"/>
  <c r="F65" i="9" s="1"/>
  <c r="I113" i="9"/>
  <c r="F113" i="9" s="1"/>
  <c r="I248" i="9"/>
  <c r="F248" i="9" s="1"/>
  <c r="I253" i="9"/>
  <c r="F253" i="9" s="1"/>
  <c r="I10" i="9"/>
  <c r="F10" i="9" s="1"/>
  <c r="I38" i="9"/>
  <c r="F38" i="9" s="1"/>
  <c r="I63" i="9"/>
  <c r="F63" i="9" s="1"/>
  <c r="I236" i="9"/>
  <c r="F236" i="9" s="1"/>
  <c r="I241" i="9"/>
  <c r="F241" i="9" s="1"/>
  <c r="I36" i="9"/>
  <c r="F36" i="9" s="1"/>
  <c r="I39" i="9"/>
  <c r="F39" i="9" s="1"/>
  <c r="I225" i="9"/>
  <c r="F225" i="9" s="1"/>
  <c r="I303" i="9"/>
  <c r="F303" i="9" s="1"/>
  <c r="I11" i="9"/>
  <c r="F11" i="9" s="1"/>
  <c r="I60" i="9"/>
  <c r="F60" i="9" s="1"/>
  <c r="I159" i="9"/>
  <c r="F159" i="9" s="1"/>
  <c r="I164" i="9"/>
  <c r="F164" i="9" s="1"/>
  <c r="I172" i="9"/>
  <c r="F172" i="9" s="1"/>
  <c r="I90" i="9"/>
  <c r="F90" i="9" s="1"/>
  <c r="I115" i="9"/>
  <c r="F115" i="9" s="1"/>
  <c r="I122" i="9"/>
  <c r="F122" i="9" s="1"/>
  <c r="J205" i="9"/>
  <c r="R205" i="9" s="1"/>
  <c r="Z318" i="9"/>
  <c r="Z320" i="9" s="1"/>
  <c r="R53" i="9"/>
  <c r="T53" i="9" s="1"/>
  <c r="G53" i="9" s="1"/>
  <c r="I53" i="9" s="1"/>
  <c r="F53" i="9" s="1"/>
  <c r="I102" i="9"/>
  <c r="F102" i="9" s="1"/>
  <c r="I107" i="9"/>
  <c r="F107" i="9" s="1"/>
  <c r="R165" i="9"/>
  <c r="I207" i="9"/>
  <c r="F207" i="9" s="1"/>
  <c r="I250" i="9"/>
  <c r="F250" i="9" s="1"/>
  <c r="I268" i="9"/>
  <c r="F268" i="9" s="1"/>
  <c r="I57" i="9"/>
  <c r="F57" i="9" s="1"/>
  <c r="I143" i="9"/>
  <c r="F143" i="9" s="1"/>
  <c r="I167" i="9"/>
  <c r="F167" i="9" s="1"/>
  <c r="I275" i="9"/>
  <c r="F275" i="9" s="1"/>
  <c r="R7" i="9"/>
  <c r="I34" i="9"/>
  <c r="F34" i="9" s="1"/>
  <c r="I84" i="9"/>
  <c r="F84" i="9" s="1"/>
  <c r="I227" i="9"/>
  <c r="F227" i="9" s="1"/>
  <c r="I293" i="9"/>
  <c r="F293" i="9" s="1"/>
  <c r="I13" i="9"/>
  <c r="F13" i="9" s="1"/>
  <c r="I97" i="9"/>
  <c r="F97" i="9" s="1"/>
  <c r="I101" i="9"/>
  <c r="F101" i="9" s="1"/>
  <c r="I155" i="9"/>
  <c r="F155" i="9" s="1"/>
  <c r="I219" i="9"/>
  <c r="F219" i="9" s="1"/>
  <c r="I228" i="9"/>
  <c r="F228" i="9" s="1"/>
  <c r="T270" i="9"/>
  <c r="G266" i="9"/>
  <c r="G270" i="9" s="1"/>
  <c r="I294" i="9"/>
  <c r="F294" i="9" s="1"/>
  <c r="I98" i="9"/>
  <c r="F98" i="9" s="1"/>
  <c r="I158" i="9"/>
  <c r="F158" i="9" s="1"/>
  <c r="I204" i="9"/>
  <c r="F204" i="9" s="1"/>
  <c r="I47" i="9"/>
  <c r="F47" i="9" s="1"/>
  <c r="I234" i="9"/>
  <c r="F234" i="9" s="1"/>
  <c r="I246" i="9"/>
  <c r="F246" i="9" s="1"/>
  <c r="I77" i="9"/>
  <c r="F77" i="9" s="1"/>
  <c r="I95" i="9"/>
  <c r="F95" i="9" s="1"/>
  <c r="I136" i="9"/>
  <c r="F136" i="9" s="1"/>
  <c r="I306" i="9"/>
  <c r="F306" i="9" s="1"/>
  <c r="I68" i="9"/>
  <c r="F68" i="9" s="1"/>
  <c r="R284" i="9"/>
  <c r="I18" i="9"/>
  <c r="F18" i="9" s="1"/>
  <c r="I104" i="9"/>
  <c r="F104" i="9" s="1"/>
  <c r="I283" i="9"/>
  <c r="F283" i="9" s="1"/>
  <c r="I154" i="9"/>
  <c r="F154" i="9" s="1"/>
  <c r="I240" i="9"/>
  <c r="F240" i="9" s="1"/>
  <c r="AA318" i="9"/>
  <c r="AA320" i="9" s="1"/>
  <c r="I61" i="9"/>
  <c r="F61" i="9" s="1"/>
  <c r="I64" i="9"/>
  <c r="F64" i="9" s="1"/>
  <c r="R128" i="9"/>
  <c r="I198" i="9"/>
  <c r="F198" i="9" s="1"/>
  <c r="I16" i="9"/>
  <c r="F16" i="9" s="1"/>
  <c r="I23" i="9"/>
  <c r="F23" i="9" s="1"/>
  <c r="I31" i="9"/>
  <c r="F31" i="9" s="1"/>
  <c r="I56" i="9"/>
  <c r="F56" i="9" s="1"/>
  <c r="I58" i="9"/>
  <c r="F58" i="9" s="1"/>
  <c r="I81" i="9"/>
  <c r="F81" i="9" s="1"/>
  <c r="I105" i="9"/>
  <c r="F105" i="9" s="1"/>
  <c r="I108" i="9"/>
  <c r="F108" i="9" s="1"/>
  <c r="I140" i="9"/>
  <c r="F140" i="9" s="1"/>
  <c r="I149" i="9"/>
  <c r="F149" i="9" s="1"/>
  <c r="I252" i="9"/>
  <c r="F252" i="9" s="1"/>
  <c r="I277" i="9"/>
  <c r="F277" i="9" s="1"/>
  <c r="R28" i="9"/>
  <c r="I91" i="9"/>
  <c r="F91" i="9" s="1"/>
  <c r="I142" i="9"/>
  <c r="F142" i="9" s="1"/>
  <c r="T165" i="9"/>
  <c r="T205" i="9"/>
  <c r="AB7" i="9"/>
  <c r="AB28" i="9"/>
  <c r="I86" i="9"/>
  <c r="F86" i="9" s="1"/>
  <c r="AB270" i="9"/>
  <c r="I305" i="9"/>
  <c r="F305" i="9" s="1"/>
  <c r="AD8" i="9"/>
  <c r="AD28" i="9" s="1"/>
  <c r="R40" i="9"/>
  <c r="I72" i="9"/>
  <c r="F72" i="9" s="1"/>
  <c r="I75" i="9"/>
  <c r="F75" i="9" s="1"/>
  <c r="I127" i="9"/>
  <c r="F127" i="9" s="1"/>
  <c r="I188" i="9"/>
  <c r="F188" i="9" s="1"/>
  <c r="I238" i="9"/>
  <c r="F238" i="9" s="1"/>
  <c r="I282" i="9"/>
  <c r="F282" i="9" s="1"/>
  <c r="I9" i="9"/>
  <c r="F9" i="9" s="1"/>
  <c r="I44" i="9"/>
  <c r="F44" i="9" s="1"/>
  <c r="I66" i="9"/>
  <c r="F66" i="9" s="1"/>
  <c r="I69" i="9"/>
  <c r="F69" i="9" s="1"/>
  <c r="T76" i="9"/>
  <c r="G76" i="9" s="1"/>
  <c r="I76" i="9" s="1"/>
  <c r="F76" i="9" s="1"/>
  <c r="I62" i="9"/>
  <c r="F62" i="9" s="1"/>
  <c r="I70" i="9"/>
  <c r="F70" i="9" s="1"/>
  <c r="I73" i="9"/>
  <c r="F73" i="9" s="1"/>
  <c r="I100" i="9"/>
  <c r="F100" i="9" s="1"/>
  <c r="I109" i="9"/>
  <c r="F109" i="9" s="1"/>
  <c r="I117" i="9"/>
  <c r="F117" i="9" s="1"/>
  <c r="I152" i="9"/>
  <c r="F152" i="9" s="1"/>
  <c r="I169" i="9"/>
  <c r="F169" i="9" s="1"/>
  <c r="I189" i="9"/>
  <c r="F189" i="9" s="1"/>
  <c r="I192" i="9"/>
  <c r="F192" i="9" s="1"/>
  <c r="I208" i="9"/>
  <c r="F208" i="9" s="1"/>
  <c r="I247" i="9"/>
  <c r="F247" i="9" s="1"/>
  <c r="E40" i="9"/>
  <c r="E318" i="9" s="1"/>
  <c r="E320" i="9" s="1"/>
  <c r="I59" i="9"/>
  <c r="F59" i="9" s="1"/>
  <c r="I110" i="9"/>
  <c r="F110" i="9" s="1"/>
  <c r="I137" i="9"/>
  <c r="F137" i="9" s="1"/>
  <c r="I153" i="9"/>
  <c r="F153" i="9" s="1"/>
  <c r="AB87" i="9"/>
  <c r="I54" i="9"/>
  <c r="F54" i="9" s="1"/>
  <c r="I163" i="9"/>
  <c r="F163" i="9" s="1"/>
  <c r="T185" i="9"/>
  <c r="T194" i="9"/>
  <c r="R274" i="9"/>
  <c r="X318" i="9"/>
  <c r="X320" i="9" s="1"/>
  <c r="AB40" i="9"/>
  <c r="I55" i="9"/>
  <c r="F55" i="9" s="1"/>
  <c r="L150" i="9"/>
  <c r="R150" i="9" s="1"/>
  <c r="I182" i="9"/>
  <c r="F182" i="9" s="1"/>
  <c r="I45" i="9"/>
  <c r="F45" i="9" s="1"/>
  <c r="I49" i="9"/>
  <c r="F49" i="9" s="1"/>
  <c r="I71" i="9"/>
  <c r="F71" i="9" s="1"/>
  <c r="I74" i="9"/>
  <c r="F74" i="9" s="1"/>
  <c r="I96" i="9"/>
  <c r="F96" i="9" s="1"/>
  <c r="I174" i="9"/>
  <c r="F174" i="9" s="1"/>
  <c r="I177" i="9"/>
  <c r="F177" i="9" s="1"/>
  <c r="I186" i="9"/>
  <c r="F186" i="9" s="1"/>
  <c r="I257" i="9"/>
  <c r="F257" i="9" s="1"/>
  <c r="I42" i="9"/>
  <c r="F42" i="9" s="1"/>
  <c r="I85" i="9"/>
  <c r="F85" i="9" s="1"/>
  <c r="I94" i="9"/>
  <c r="F94" i="9" s="1"/>
  <c r="G121" i="9"/>
  <c r="I88" i="9"/>
  <c r="I106" i="9"/>
  <c r="F106" i="9" s="1"/>
  <c r="I17" i="9"/>
  <c r="F17" i="9" s="1"/>
  <c r="I112" i="9"/>
  <c r="F112" i="9" s="1"/>
  <c r="I116" i="9"/>
  <c r="F116" i="9" s="1"/>
  <c r="I120" i="9"/>
  <c r="F120" i="9" s="1"/>
  <c r="G128" i="9"/>
  <c r="I15" i="9"/>
  <c r="F15" i="9" s="1"/>
  <c r="I22" i="9"/>
  <c r="F22" i="9" s="1"/>
  <c r="I32" i="9"/>
  <c r="F32" i="9" s="1"/>
  <c r="I35" i="9"/>
  <c r="F35" i="9" s="1"/>
  <c r="I83" i="9"/>
  <c r="F83" i="9" s="1"/>
  <c r="I138" i="9"/>
  <c r="F138" i="9" s="1"/>
  <c r="I41" i="9"/>
  <c r="F41" i="9" s="1"/>
  <c r="H126" i="9"/>
  <c r="I126" i="9" s="1"/>
  <c r="F126" i="9" s="1"/>
  <c r="AD128" i="9"/>
  <c r="I30" i="9"/>
  <c r="F30" i="9" s="1"/>
  <c r="I52" i="9"/>
  <c r="F52" i="9" s="1"/>
  <c r="I93" i="9"/>
  <c r="F93" i="9" s="1"/>
  <c r="W121" i="9"/>
  <c r="W318" i="9" s="1"/>
  <c r="W320" i="9" s="1"/>
  <c r="AB89" i="9"/>
  <c r="AD89" i="9" s="1"/>
  <c r="AB128" i="9"/>
  <c r="I133" i="9"/>
  <c r="F133" i="9" s="1"/>
  <c r="G151" i="9"/>
  <c r="I170" i="9"/>
  <c r="F170" i="9" s="1"/>
  <c r="T5" i="9"/>
  <c r="T29" i="9"/>
  <c r="I124" i="9"/>
  <c r="F124" i="9" s="1"/>
  <c r="I131" i="9"/>
  <c r="F131" i="9" s="1"/>
  <c r="I141" i="9"/>
  <c r="F141" i="9" s="1"/>
  <c r="T150" i="9"/>
  <c r="I161" i="9"/>
  <c r="F161" i="9" s="1"/>
  <c r="I78" i="9"/>
  <c r="F78" i="9" s="1"/>
  <c r="G150" i="9"/>
  <c r="T121" i="9"/>
  <c r="AB150" i="9"/>
  <c r="I184" i="9"/>
  <c r="F184" i="9" s="1"/>
  <c r="U205" i="9"/>
  <c r="V318" i="9"/>
  <c r="V320" i="9" s="1"/>
  <c r="AD129" i="9"/>
  <c r="AB194" i="9"/>
  <c r="AD232" i="9"/>
  <c r="H232" i="9" s="1"/>
  <c r="H244" i="9" s="1"/>
  <c r="AB244" i="9"/>
  <c r="T128" i="9"/>
  <c r="G185" i="9"/>
  <c r="T8" i="9"/>
  <c r="I118" i="9"/>
  <c r="F118" i="9" s="1"/>
  <c r="Y318" i="9"/>
  <c r="Y320" i="9" s="1"/>
  <c r="L121" i="9"/>
  <c r="R121" i="9" s="1"/>
  <c r="I132" i="9"/>
  <c r="F132" i="9" s="1"/>
  <c r="H197" i="9"/>
  <c r="I197" i="9" s="1"/>
  <c r="F197" i="9" s="1"/>
  <c r="I134" i="9"/>
  <c r="F134" i="9" s="1"/>
  <c r="AD185" i="9"/>
  <c r="H185" i="9"/>
  <c r="I180" i="9"/>
  <c r="F180" i="9" s="1"/>
  <c r="AB165" i="9"/>
  <c r="AD151" i="9"/>
  <c r="G195" i="9"/>
  <c r="I251" i="9"/>
  <c r="F251" i="9" s="1"/>
  <c r="I218" i="9"/>
  <c r="F218" i="9" s="1"/>
  <c r="I145" i="9"/>
  <c r="F145" i="9" s="1"/>
  <c r="R185" i="9"/>
  <c r="I190" i="9"/>
  <c r="F190" i="9" s="1"/>
  <c r="I209" i="9"/>
  <c r="F209" i="9" s="1"/>
  <c r="I175" i="9"/>
  <c r="F175" i="9" s="1"/>
  <c r="G194" i="9"/>
  <c r="F48" i="10" s="1"/>
  <c r="I249" i="9"/>
  <c r="F249" i="9" s="1"/>
  <c r="I199" i="9"/>
  <c r="F199" i="9" s="1"/>
  <c r="R194" i="9"/>
  <c r="I178" i="9"/>
  <c r="F178" i="9" s="1"/>
  <c r="G206" i="9"/>
  <c r="I233" i="9"/>
  <c r="F233" i="9" s="1"/>
  <c r="J214" i="9"/>
  <c r="I226" i="9"/>
  <c r="F226" i="9" s="1"/>
  <c r="I243" i="9"/>
  <c r="F243" i="9" s="1"/>
  <c r="J265" i="9"/>
  <c r="U265" i="9"/>
  <c r="R245" i="9"/>
  <c r="AB185" i="9"/>
  <c r="I231" i="9"/>
  <c r="F231" i="9" s="1"/>
  <c r="H274" i="9"/>
  <c r="R244" i="9"/>
  <c r="AD245" i="9"/>
  <c r="AD270" i="9"/>
  <c r="H266" i="9"/>
  <c r="H270" i="9" s="1"/>
  <c r="AB214" i="9"/>
  <c r="AD206" i="9"/>
  <c r="T215" i="9"/>
  <c r="I224" i="9"/>
  <c r="F224" i="9" s="1"/>
  <c r="I239" i="9"/>
  <c r="F239" i="9" s="1"/>
  <c r="I229" i="9"/>
  <c r="F229" i="9" s="1"/>
  <c r="I212" i="9"/>
  <c r="F212" i="9" s="1"/>
  <c r="I237" i="9"/>
  <c r="F237" i="9" s="1"/>
  <c r="I242" i="9"/>
  <c r="F242" i="9" s="1"/>
  <c r="I187" i="9"/>
  <c r="F187" i="9" s="1"/>
  <c r="T223" i="9"/>
  <c r="G223" i="9" s="1"/>
  <c r="I223" i="9" s="1"/>
  <c r="F223" i="9" s="1"/>
  <c r="I267" i="9"/>
  <c r="F267" i="9" s="1"/>
  <c r="AB284" i="9"/>
  <c r="I302" i="9"/>
  <c r="F302" i="9" s="1"/>
  <c r="T312" i="9"/>
  <c r="I221" i="9"/>
  <c r="F221" i="9" s="1"/>
  <c r="I276" i="9"/>
  <c r="F276" i="9" s="1"/>
  <c r="J284" i="9"/>
  <c r="G274" i="9"/>
  <c r="I273" i="9"/>
  <c r="F273" i="9" s="1"/>
  <c r="I291" i="9"/>
  <c r="F291" i="9" s="1"/>
  <c r="T285" i="9"/>
  <c r="R286" i="9"/>
  <c r="G312" i="9"/>
  <c r="F74" i="10" s="1"/>
  <c r="I287" i="9"/>
  <c r="I304" i="9"/>
  <c r="F304" i="9" s="1"/>
  <c r="R312" i="9"/>
  <c r="T274" i="9"/>
  <c r="J312" i="9"/>
  <c r="AB274" i="9"/>
  <c r="I297" i="9"/>
  <c r="F297" i="9" s="1"/>
  <c r="AD274" i="9"/>
  <c r="H288" i="9"/>
  <c r="U312" i="9"/>
  <c r="R270" i="9"/>
  <c r="AB286" i="9"/>
  <c r="AD285" i="9"/>
  <c r="I300" i="9"/>
  <c r="F300" i="9" s="1"/>
  <c r="L318" i="9" l="1"/>
  <c r="L320" i="9" s="1"/>
  <c r="L323" i="9" s="1"/>
  <c r="R214" i="9"/>
  <c r="S318" i="9"/>
  <c r="S320" i="9" s="1"/>
  <c r="C44" i="10"/>
  <c r="C91" i="10" s="1"/>
  <c r="T284" i="9"/>
  <c r="G284" i="9"/>
  <c r="F62" i="10" s="1"/>
  <c r="H8" i="9"/>
  <c r="H28" i="9" s="1"/>
  <c r="AB265" i="9"/>
  <c r="R87" i="9"/>
  <c r="H128" i="9"/>
  <c r="T87" i="9"/>
  <c r="AB205" i="9"/>
  <c r="AD244" i="9"/>
  <c r="I232" i="9"/>
  <c r="F232" i="9" s="1"/>
  <c r="H312" i="9"/>
  <c r="I288" i="9"/>
  <c r="F288" i="9" s="1"/>
  <c r="AB312" i="9"/>
  <c r="T214" i="9"/>
  <c r="F274" i="9"/>
  <c r="F185" i="9"/>
  <c r="AD312" i="9"/>
  <c r="U318" i="9"/>
  <c r="U320" i="9" s="1"/>
  <c r="AD214" i="9"/>
  <c r="H206" i="9"/>
  <c r="H214" i="9" s="1"/>
  <c r="T28" i="9"/>
  <c r="G8" i="9"/>
  <c r="AD150" i="9"/>
  <c r="H129" i="9"/>
  <c r="AD87" i="9"/>
  <c r="H87" i="9"/>
  <c r="H285" i="9"/>
  <c r="H286" i="9" s="1"/>
  <c r="AD286" i="9"/>
  <c r="T244" i="9"/>
  <c r="G215" i="9"/>
  <c r="G285" i="9"/>
  <c r="T286" i="9"/>
  <c r="I266" i="9"/>
  <c r="AD205" i="9"/>
  <c r="F88" i="9"/>
  <c r="AD40" i="9"/>
  <c r="I128" i="9"/>
  <c r="F128" i="9"/>
  <c r="G29" i="9"/>
  <c r="T40" i="9"/>
  <c r="H89" i="9"/>
  <c r="AD121" i="9"/>
  <c r="G87" i="9"/>
  <c r="F42" i="10" s="1"/>
  <c r="AD265" i="9"/>
  <c r="H245" i="9"/>
  <c r="H265" i="9" s="1"/>
  <c r="G214" i="9"/>
  <c r="AB121" i="9"/>
  <c r="T7" i="9"/>
  <c r="G5" i="9"/>
  <c r="H40" i="9"/>
  <c r="I195" i="9"/>
  <c r="G205" i="9"/>
  <c r="I274" i="9"/>
  <c r="H205" i="9"/>
  <c r="R265" i="9"/>
  <c r="T245" i="9"/>
  <c r="AD165" i="9"/>
  <c r="H151" i="9"/>
  <c r="H165" i="9" s="1"/>
  <c r="AD284" i="9"/>
  <c r="J318" i="9"/>
  <c r="G165" i="9"/>
  <c r="F44" i="10" s="1"/>
  <c r="AD194" i="9"/>
  <c r="F287" i="9"/>
  <c r="J320" i="9" l="1"/>
  <c r="J323" i="9" s="1"/>
  <c r="AB318" i="9"/>
  <c r="AB320" i="9" s="1"/>
  <c r="I312" i="9"/>
  <c r="F312" i="9"/>
  <c r="I87" i="9"/>
  <c r="I185" i="9"/>
  <c r="I206" i="9"/>
  <c r="F206" i="9" s="1"/>
  <c r="F214" i="9" s="1"/>
  <c r="AD318" i="9"/>
  <c r="AD320" i="9" s="1"/>
  <c r="H150" i="9"/>
  <c r="I129" i="9"/>
  <c r="G245" i="9"/>
  <c r="T265" i="9"/>
  <c r="H194" i="9"/>
  <c r="I151" i="9"/>
  <c r="I205" i="9"/>
  <c r="F195" i="9"/>
  <c r="F205" i="9" s="1"/>
  <c r="I270" i="9"/>
  <c r="F266" i="9"/>
  <c r="F270" i="9" s="1"/>
  <c r="G28" i="9"/>
  <c r="F38" i="10" s="1"/>
  <c r="I8" i="9"/>
  <c r="G7" i="9"/>
  <c r="F86" i="10" s="1"/>
  <c r="I5" i="9"/>
  <c r="I89" i="9"/>
  <c r="H121" i="9"/>
  <c r="G286" i="9"/>
  <c r="I285" i="9"/>
  <c r="G40" i="9"/>
  <c r="F40" i="10" s="1"/>
  <c r="I29" i="9"/>
  <c r="R318" i="9"/>
  <c r="I215" i="9"/>
  <c r="G244" i="9"/>
  <c r="F56" i="10" s="1"/>
  <c r="H284" i="9"/>
  <c r="R320" i="9" l="1"/>
  <c r="I214" i="9"/>
  <c r="F87" i="9"/>
  <c r="T318" i="9"/>
  <c r="T320" i="9" s="1"/>
  <c r="H318" i="9"/>
  <c r="H320" i="9" s="1"/>
  <c r="F89" i="9"/>
  <c r="F121" i="9" s="1"/>
  <c r="I121" i="9"/>
  <c r="I194" i="9"/>
  <c r="F194" i="9"/>
  <c r="F5" i="9"/>
  <c r="I7" i="9"/>
  <c r="G265" i="9"/>
  <c r="F58" i="10" s="1"/>
  <c r="F91" i="10" s="1"/>
  <c r="I245" i="9"/>
  <c r="I286" i="9"/>
  <c r="F285" i="9"/>
  <c r="F286" i="9" s="1"/>
  <c r="F151" i="9"/>
  <c r="F165" i="9" s="1"/>
  <c r="I165" i="9"/>
  <c r="F284" i="9"/>
  <c r="I284" i="9"/>
  <c r="I244" i="9"/>
  <c r="F215" i="9"/>
  <c r="F244" i="9" s="1"/>
  <c r="F8" i="9"/>
  <c r="F28" i="9" s="1"/>
  <c r="I28" i="9"/>
  <c r="I150" i="9"/>
  <c r="F129" i="9"/>
  <c r="F150" i="9" s="1"/>
  <c r="I40" i="9"/>
  <c r="F29" i="9"/>
  <c r="F40" i="9" s="1"/>
  <c r="I265" i="9" l="1"/>
  <c r="F245" i="9"/>
  <c r="F265" i="9" s="1"/>
  <c r="F7" i="9"/>
  <c r="K320" i="9" l="1"/>
  <c r="K323" i="9" s="1"/>
  <c r="F318" i="9"/>
  <c r="F320" i="9" s="1"/>
  <c r="G318" i="9"/>
  <c r="G320" i="9" s="1"/>
  <c r="I318" i="9" l="1"/>
  <c r="I320" i="9" s="1"/>
</calcChain>
</file>

<file path=xl/comments1.xml><?xml version="1.0" encoding="utf-8"?>
<comments xmlns="http://schemas.openxmlformats.org/spreadsheetml/2006/main">
  <authors>
    <author>עדנה פאר</author>
  </authors>
  <commentList>
    <comment ref="C68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שמ"ש
עמותת תובנות בחרום</t>
        </r>
      </text>
    </comment>
    <comment ref="C70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
קרן שלם וביטוח לאומי
המועצה לשימור אתרים</t>
        </r>
      </text>
    </comment>
  </commentList>
</comments>
</file>

<file path=xl/sharedStrings.xml><?xml version="1.0" encoding="utf-8"?>
<sst xmlns="http://schemas.openxmlformats.org/spreadsheetml/2006/main" count="734" uniqueCount="484">
  <si>
    <t>עיריית חולון</t>
  </si>
  <si>
    <t>HOLON MUNICIPALITY</t>
  </si>
  <si>
    <t xml:space="preserve">
מנהל הגזברות
</t>
  </si>
  <si>
    <t>לכבוד:</t>
  </si>
  <si>
    <t>ראש העיר</t>
  </si>
  <si>
    <t>א.נ,</t>
  </si>
  <si>
    <t>אודה לך על הגשה לאישור המועצה את הנושאים הבאים:</t>
  </si>
  <si>
    <t>. 1</t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</si>
  <si>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</si>
  <si>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</si>
  <si>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</t>
    </r>
  </si>
  <si>
    <r>
      <t xml:space="preserve">שם הרשות המקומית   </t>
    </r>
    <r>
      <rPr>
        <b/>
        <u/>
        <sz val="18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</si>
  <si>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18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</si>
  <si>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18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</si>
  <si>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</si>
  <si>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</si>
  <si>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</si>
  <si>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</si>
  <si>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</si>
  <si>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</si>
  <si>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</si>
  <si>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</si>
  <si>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</si>
  <si>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</si>
  <si>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</si>
  <si>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</si>
  <si>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</si>
  <si>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</si>
  <si>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</si>
  <si>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</si>
  <si>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</si>
  <si>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</si>
  <si>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</si>
  <si>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</si>
  <si>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</si>
  <si>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</si>
  <si>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</si>
  <si>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</si>
  <si>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</si>
  <si>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</si>
  <si>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</si>
  <si>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</si>
  <si>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</si>
  <si>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</si>
  <si>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משרדים אחרים (1)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</si>
  <si>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</si>
  <si>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</si>
  <si>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</si>
  <si>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</si>
  <si>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</si>
  <si>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</si>
  <si>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</si>
  <si>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</si>
  <si>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</si>
  <si>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</si>
  <si>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</si>
  <si>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</si>
  <si>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</si>
  <si>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מוסדות אחרים (3)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</si>
  <si>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</si>
  <si>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</si>
  <si>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</si>
  <si>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</si>
  <si>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</si>
  <si>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</si>
  <si>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</si>
  <si>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</si>
  <si>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</si>
  <si>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קרנות אחרות (4)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</si>
  <si>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</si>
  <si>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</si>
  <si>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</si>
  <si>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</si>
  <si>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</si>
  <si>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</si>
  <si>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תשלומים בלתי רגילים (5)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</si>
  <si>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</si>
  <si>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</si>
  <si>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</si>
  <si>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</si>
  <si>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</si>
  <si>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>הערות (1)</t>
  </si>
  <si>
    <t>הערות (2)</t>
  </si>
  <si>
    <t>הערות (3)</t>
  </si>
  <si>
    <t>הערות (4)</t>
  </si>
  <si>
    <t>. 2</t>
  </si>
  <si>
    <t>. 3</t>
  </si>
  <si>
    <t>הריני לאשר כי התקציב המוגש למועצה יהיה מאוזן ובר ביצוע והתב"רים יאושרו לביצוע בהתאם להכנסות העירייה.</t>
  </si>
  <si>
    <t>בברכה,</t>
  </si>
  <si>
    <t>סה"כ</t>
  </si>
  <si>
    <t>יתרה בקרנות</t>
  </si>
  <si>
    <t>הכנסות</t>
  </si>
  <si>
    <t>סה"כ כללי</t>
  </si>
  <si>
    <t>סה"כ נכסים עירוניים</t>
  </si>
  <si>
    <t>סה"כ רווחה</t>
  </si>
  <si>
    <t>סה"כ ספורט</t>
  </si>
  <si>
    <t>סה"כ חינוך בלתי פורמאלי</t>
  </si>
  <si>
    <t>שרותים מיוחדים בתי- ספר</t>
  </si>
  <si>
    <t>סה"כ בתי ספר בנייה</t>
  </si>
  <si>
    <t>סה"כ גני ילדים</t>
  </si>
  <si>
    <t>סה"כ שיפור פני העיר</t>
  </si>
  <si>
    <t>סה"כ גנים ונוף</t>
  </si>
  <si>
    <t>סה"כ תיעול</t>
  </si>
  <si>
    <t>סה"כ בטיחות בדרכים</t>
  </si>
  <si>
    <t>סה"כ תאורה</t>
  </si>
  <si>
    <t>סה"כ דרכים</t>
  </si>
  <si>
    <t>סה"כ הנדסה</t>
  </si>
  <si>
    <t>סה"כ בטחון</t>
  </si>
  <si>
    <t>סה"כ תברואה</t>
  </si>
  <si>
    <t>העברה לתקציב הרגיל סה"כ</t>
  </si>
  <si>
    <t>חיצוני/
ממשלה</t>
  </si>
  <si>
    <t>מקורות
עצמיים</t>
  </si>
  <si>
    <t>שצ"פ</t>
  </si>
  <si>
    <t>תקציב
רגיל</t>
  </si>
  <si>
    <t>קרן
כללית</t>
  </si>
  <si>
    <t>בעלים כביש</t>
  </si>
  <si>
    <t>בעלים תיעול</t>
  </si>
  <si>
    <t>השבחה</t>
  </si>
  <si>
    <t>חיצוני</t>
  </si>
  <si>
    <t>הלוואות</t>
  </si>
  <si>
    <t>קרן   חניה</t>
  </si>
  <si>
    <t>ע"י 
המועצה</t>
  </si>
  <si>
    <t>הערות</t>
  </si>
  <si>
    <t>תוספת תקציב נדרשת</t>
  </si>
  <si>
    <t>מאושר</t>
  </si>
  <si>
    <t>הפרוייקט</t>
  </si>
  <si>
    <t>מספר</t>
  </si>
  <si>
    <t>פרק</t>
  </si>
  <si>
    <t>מקורות מימון 2024</t>
  </si>
  <si>
    <t>סה"כ
2024</t>
  </si>
  <si>
    <t>שיפור צמתים מסוכנים</t>
  </si>
  <si>
    <t>התקנת תמרורים 306 ו-707</t>
  </si>
  <si>
    <t>עדכוני רמזורים</t>
  </si>
  <si>
    <t>זמזמים לעיוורים</t>
  </si>
  <si>
    <t>תכנונים תנועתיים</t>
  </si>
  <si>
    <t>שיפור והתאמת רמזורים</t>
  </si>
  <si>
    <t>חיבור מרכזיות רמזורים</t>
  </si>
  <si>
    <t>התקנת UPS ברמזורים</t>
  </si>
  <si>
    <t>פרוייקט קו ירוק רכבת קלה</t>
  </si>
  <si>
    <t>שילוט מוסדות וחוצות</t>
  </si>
  <si>
    <t>לוחות מודעות לתושב</t>
  </si>
  <si>
    <t>לוחות מודעות עירוניים</t>
  </si>
  <si>
    <t>התקנת מתקנים</t>
  </si>
  <si>
    <t>מדידות</t>
  </si>
  <si>
    <t>תכנית אב לניהול חניה</t>
  </si>
  <si>
    <t>סה"כ קרקעות</t>
  </si>
  <si>
    <t>סה"כ ספריות</t>
  </si>
  <si>
    <t>סה"כ דת</t>
  </si>
  <si>
    <t>העברה לרגיל- מילוות</t>
  </si>
  <si>
    <t>העברה לרגיל- הנדסה</t>
  </si>
  <si>
    <t>הערות (5)</t>
  </si>
  <si>
    <t>הנדון: תקציב הפיתוח לשנת 2024</t>
  </si>
  <si>
    <t>מסגרת תקציב הפיתוח לשנת 2024 בהתאם לפירוט הבא:</t>
  </si>
  <si>
    <r>
      <t xml:space="preserve">             תמצית תקציב רגיל (חלק פיתוח) של 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לשנת כספים  </t>
    </r>
    <r>
      <rPr>
        <b/>
        <u/>
        <sz val="18"/>
        <rFont val="David"/>
        <family val="2"/>
        <charset val="177"/>
      </rPr>
      <t>2024.</t>
    </r>
  </si>
  <si>
    <r>
      <t>לשנת התקציב</t>
    </r>
    <r>
      <rPr>
        <b/>
        <u/>
        <sz val="18"/>
        <rFont val="David"/>
        <family val="2"/>
        <charset val="177"/>
      </rPr>
      <t xml:space="preserve"> 2024 </t>
    </r>
    <r>
      <rPr>
        <b/>
        <sz val="18"/>
        <rFont val="David"/>
        <family val="2"/>
        <charset val="177"/>
      </rPr>
      <t>שתמציתו להלן:</t>
    </r>
  </si>
  <si>
    <t>תקציב 2024</t>
  </si>
  <si>
    <t>טבלה מפורטת עם רשימת פרוייקטים חדשים וכאלה הזקוקים לעדכון, בפריסה על פני השנים 2024 ו- 2025.</t>
  </si>
  <si>
    <t>במידה ויהיה מימון לפרוייקטים שמתוקצבים בשנת 2025 יקודמו פרוייקטים אלה לשנת 2024.</t>
  </si>
  <si>
    <t xml:space="preserve">תוכנית הפיתוח לשנים 2024- 2025 </t>
  </si>
  <si>
    <t>תקציב מאושר ע"י מועצה+נדרש 2024- 2025</t>
  </si>
  <si>
    <t>סה"כ 
לאישור
2024- 2025</t>
  </si>
  <si>
    <t>מקורות מימון 2025</t>
  </si>
  <si>
    <t>סה"כ
2025</t>
  </si>
  <si>
    <t xml:space="preserve"> גזברית      העירייה</t>
  </si>
  <si>
    <t>הנגשת צמתים מרומזרים עפ"י דרישת חוק שוויון זכויות לאנשים עם מוגבלות.</t>
  </si>
  <si>
    <t>פרויקט מהיר לעיר</t>
  </si>
  <si>
    <t>מבנים מסוכנים-הנדסה</t>
  </si>
  <si>
    <t>בדיקות ותכנון קונסט' ובטיחות</t>
  </si>
  <si>
    <t>מניעה וטיפול בפלישות לקרקע עירונית</t>
  </si>
  <si>
    <t>איתור חריגות בנייה</t>
  </si>
  <si>
    <t>החלפת תיקים בפיקוח על הבנייה ורכישת ציוד נלווה</t>
  </si>
  <si>
    <t>סקר בתחום הפיקוח</t>
  </si>
  <si>
    <t>מתקני דגלול מספור ושילוט</t>
  </si>
  <si>
    <t>רכש והתקנת מסכים דיגיטליים</t>
  </si>
  <si>
    <t xml:space="preserve">פרוייקטים הנדסה </t>
  </si>
  <si>
    <t xml:space="preserve">פעולות משלימות ליישום ומימוש תכניות - סקרים, יועצים (יועץ מלווה לאגף תב"ע ויועץ נוף), וכו' שנדרשים בהחלטות מחוז או כתנאי לביצוע עבור 2 אגפי התכנון </t>
  </si>
  <si>
    <t>תכנון ובניית בית עירייה חדש</t>
  </si>
  <si>
    <t>ליווי ותכנון לקו הירוק</t>
  </si>
  <si>
    <t>הנחיות מרחביות</t>
  </si>
  <si>
    <t>מרחב ציבורי</t>
  </si>
  <si>
    <t>חווה חקלאית ושדרה ירוקה</t>
  </si>
  <si>
    <t>תכנית בינוי ועיצוב מתחמית קוגל</t>
  </si>
  <si>
    <t>תכנית בינוי ועיצוב מתחמית הכוללת תיאום הנדסי, מול נת"ע מול תשתיות נדרש צוות אינטגרלי של אדריכלות, נוף, תשתיות, ניקוז - יישום תכנית קוגל</t>
  </si>
  <si>
    <t>תוכנית מיתאר לעיר</t>
  </si>
  <si>
    <t>תכנון מוקדים עירונים - לשם קידום והאצת פרויקטים עתירי שטח עם רצפות לצורכי ציבור</t>
  </si>
  <si>
    <t>שיפור והנגשת המידע התכנוני-שדרוג מערכת ה GIS</t>
  </si>
  <si>
    <t>יישום תכנית המתאר-כלי מעקב ובקרה</t>
  </si>
  <si>
    <t>בכחלק מקידום ח2040 נדרשת הכנה של תכניות אב כמהלך תכנוני משלים - עקרונות תכנון, מעקב ובקרה בראיה כוללנית, עבור מסמך אפיון הרשת העירונית כחלק מקידום עיר הרשת הרב מוקדית של ח/2040 ומדיניות לכלכלה עירונית לטובת חיזוק החוסן העירוני וטיוב התעסוקה והמגורים עם מערכת המעקב ובקרה לפי החלטת ההפקדה של ח/2040 בועדה המחוזית.</t>
  </si>
  <si>
    <t>תכנית אב לשטחים פתוחים</t>
  </si>
  <si>
    <t>תכנית אב לפיתוח השטחים הפתוחים והמרחב הציבורי בעיר, לרבות תכנית עבודה והנחיות קונקרטיות</t>
  </si>
  <si>
    <t>מדיניות לדיור בהישג יד</t>
  </si>
  <si>
    <t>בחינת דיור בהישג יד בעיר - בחינת כלכליות של פרויקט עם השכרה ארוכת טווח (מנגנונים קיימים על קרקע בבעלות עירייה)</t>
  </si>
  <si>
    <t>רה ארגון אגף רישוי</t>
  </si>
  <si>
    <t>השלמות והכשרות כפעולות משלימות לרה ארגון של אגף הרישוי</t>
  </si>
  <si>
    <t>הטמעת וליווי תהליכים</t>
  </si>
  <si>
    <t>תשלום עבור יועצים חיצוניים ליעול ושיפור תהליכי הרישוי</t>
  </si>
  <si>
    <t>סריקה וטיוב תיקים</t>
  </si>
  <si>
    <t>הנגשה שוטפת של הארכיב לציבור בהתאם לדרישות מינהל התכנון</t>
  </si>
  <si>
    <t>בדיקת נספחי נוף</t>
  </si>
  <si>
    <t>נגישות לנכים</t>
  </si>
  <si>
    <t>שדרוג תשתית המחשוב של המדיטק</t>
  </si>
  <si>
    <t>רכש ושיפוצים במדיטק</t>
  </si>
  <si>
    <t>הנגשת תאי שירותים במדיטק</t>
  </si>
  <si>
    <t>חיבור מטבח לבור ביוב קרוב-המרכז לאומנות דיגיטלית</t>
  </si>
  <si>
    <t>איטום גגות והחלפת מרזבים פגומים- המרכז לאמנות דיגיטלית</t>
  </si>
  <si>
    <t>החלפת צנרת המים- המרכז לאמנות דיגיטלית</t>
  </si>
  <si>
    <t>תיקון רצפות עקומות בקומת קרקע -המרכז לאמנות דיגיטלית</t>
  </si>
  <si>
    <t>הנגשה ושדרוג אתרי המדיטק</t>
  </si>
  <si>
    <t>מערכות גילוי אש במוסדות חינוך</t>
  </si>
  <si>
    <t>משרד החינוך.</t>
  </si>
  <si>
    <t>חידוש מבנים מקיף שש שנתי קרית שרת</t>
  </si>
  <si>
    <t>הנגשת גן אסיף</t>
  </si>
  <si>
    <t>משבר האקלים במערכת החינוך</t>
  </si>
  <si>
    <t>המשרד להגנת הסביבה.</t>
  </si>
  <si>
    <t>בחינות ארגוניות, תהליכים ומבנים ארגוניים</t>
  </si>
  <si>
    <t>התערבות וליווי בתהליכי שיפור השירות</t>
  </si>
  <si>
    <t>בחינות אגוניות ותהליכיות לייעול תהליכי עבודה ושיפור מבנים אגוניים.</t>
  </si>
  <si>
    <t>הובלת יחידות בתהליכי שיפור השירות, עיצוב מסעות לקוח, פישוט תהליכים והנגשת מידע.</t>
  </si>
  <si>
    <t>תכנון ואסטרטגיה</t>
  </si>
  <si>
    <t>הובלת תכניות אב אסטרטגיות.</t>
  </si>
  <si>
    <t>תחזיות דמוגרפיות</t>
  </si>
  <si>
    <t>ניתוח מגמות דמוגרפיות.</t>
  </si>
  <si>
    <t>דיגיטציה של נתונים עירוניים</t>
  </si>
  <si>
    <t>הנגשת מידע לציבור</t>
  </si>
  <si>
    <t>שיתוף ציבור</t>
  </si>
  <si>
    <t>בטיחות-מח' פרויקטים והתקשרויות</t>
  </si>
  <si>
    <t>מערכת אכיפה לנתיבי תחבורה ציבורית</t>
  </si>
  <si>
    <t xml:space="preserve">שילוט ואבזור כלי רכב </t>
  </si>
  <si>
    <t>הצטיידות, שיפוץ ומיזוג העירייה</t>
  </si>
  <si>
    <t>החלפת רכבים</t>
  </si>
  <si>
    <t>הדרכות בטיחות מערך הרכב</t>
  </si>
  <si>
    <t>טעינת רכבים חשמליים</t>
  </si>
  <si>
    <t>קמפיין ניקיון</t>
  </si>
  <si>
    <t>החלפת והוספת כל כלי האצירה שבעיר</t>
  </si>
  <si>
    <t>שדרוג תחנת מעבר</t>
  </si>
  <si>
    <t>רכישת טמוני קרקע</t>
  </si>
  <si>
    <t>מעצורים ומסתורי אשפה לכלי אצירה פחים</t>
  </si>
  <si>
    <t>רכש קרטוניות</t>
  </si>
  <si>
    <t>רכישת סלי אשפה</t>
  </si>
  <si>
    <t>רכש מתקני מחזור לפי זרמים</t>
  </si>
  <si>
    <t>פחים ממותגים לארועים</t>
  </si>
  <si>
    <t>שיפוץ שירותים ציבוריים</t>
  </si>
  <si>
    <t>שיפוץ טמוני קרקע ומונחי קרקע</t>
  </si>
  <si>
    <t>ניקוי וצביעה במרחב הציבורי</t>
  </si>
  <si>
    <t>רכש מכולות אשפה ודחסניות</t>
  </si>
  <si>
    <t>פינוי אגרנים</t>
  </si>
  <si>
    <t>התקנת מעקות בטיחות חדשים</t>
  </si>
  <si>
    <t>ביצוע החלטות וועדות תנועה</t>
  </si>
  <si>
    <t>שיפור תקינות המדרכות בעיר שנפגעו משורשי עצים</t>
  </si>
  <si>
    <t>תיקון מדרכות</t>
  </si>
  <si>
    <t>עב' בטיחות בדרכים</t>
  </si>
  <si>
    <t>שיקום מכסים בכביש</t>
  </si>
  <si>
    <t>שדרוג מעקות בטיחות וגדרות ישנים ובלויים</t>
  </si>
  <si>
    <t>משאבות ניידות לחורף</t>
  </si>
  <si>
    <t>צביעת שבילי אופניים</t>
  </si>
  <si>
    <t>סקר נפגעים במדרכות ובכבישים</t>
  </si>
  <si>
    <t>תכנון כללי(דרכים-תאורה)</t>
  </si>
  <si>
    <t xml:space="preserve"> מדרכות</t>
  </si>
  <si>
    <t>ציפוי כבישים</t>
  </si>
  <si>
    <t>עבודות השלמה לפרוייקטים עירוניים</t>
  </si>
  <si>
    <t>פרויקטים לא מתוכננים</t>
  </si>
  <si>
    <t>הנגשת צמתים ומעברי חצייה</t>
  </si>
  <si>
    <t>הצבת והעתקת סככות אוטובוס</t>
  </si>
  <si>
    <t>ניהול ובקרת פרוייקטים לאומיים</t>
  </si>
  <si>
    <t>רח' החרצית</t>
  </si>
  <si>
    <t>פרויקטים טקטיים במסגרת הסכם עקרונות נת"א</t>
  </si>
  <si>
    <t>ח' 370/4</t>
  </si>
  <si>
    <t>השלמת שביל אופניים בלוחמים-מתחם אשכנזי</t>
  </si>
  <si>
    <t>מערכת תיאום הנדסי</t>
  </si>
  <si>
    <t>פיקוח עירוני על קבלני רק"ל</t>
  </si>
  <si>
    <t>פיקוח עירוני על קבלני אופני דן</t>
  </si>
  <si>
    <t>שפת רחוב משודרגת-רק"ל</t>
  </si>
  <si>
    <t>הצללה ברח' סוקולוב</t>
  </si>
  <si>
    <t>פסי אש בח- 500</t>
  </si>
  <si>
    <t>יועצים חיצוניים</t>
  </si>
  <si>
    <t>התייעלות אנרגטית- החלפת גופי תאורה</t>
  </si>
  <si>
    <t>החלפת עמודי תאורה</t>
  </si>
  <si>
    <t>התקנת תאורה עם עמודי תאורה עירוניים תת קרקעי במקום רשת חברת חשמל</t>
  </si>
  <si>
    <t>בניית 8 גנים ומבנה משולב ברח' פיכמן</t>
  </si>
  <si>
    <t>הקמת בי"ס יסודי שמגר</t>
  </si>
  <si>
    <t>שיפוץ והצטיידות משרדי העירייה באמות</t>
  </si>
  <si>
    <t>תכנון מרכז פסג"ה</t>
  </si>
  <si>
    <t>השקעות בפרוייקט עזריאלי</t>
  </si>
  <si>
    <t>מתחם יוספטל בשכונת ג'סי כהן</t>
  </si>
  <si>
    <t>מנהלת להתחדשות עירונית</t>
  </si>
  <si>
    <t>שבט צופים שחקים</t>
  </si>
  <si>
    <t>סקר כולל שטיפה וצילום קווים ע"פ תכנית</t>
  </si>
  <si>
    <t>תוספת קולטנים ושיפורים של מערכת התיעול</t>
  </si>
  <si>
    <t>רח' הסיגלון</t>
  </si>
  <si>
    <t>תכנון ופיתוח רחוב הסדנה</t>
  </si>
  <si>
    <t>ביצוע מעגל תנועה צומת המשביר-החופר</t>
  </si>
  <si>
    <t>פיתוח רח' הכישור בין הלהב לאורגים</t>
  </si>
  <si>
    <t>תכנון פיתוח תשתיות ברחובות שגובלים לגב-ים</t>
  </si>
  <si>
    <t>תכנון שיפור תשתיות כבישים ומדרכות רח' פרופ' שור</t>
  </si>
  <si>
    <t>פארק בשכונת ח 370/4</t>
  </si>
  <si>
    <t>שיקום גנים</t>
  </si>
  <si>
    <t>ביצוע השלמות פיתוח נופי לאורך ציר הרק"ל (שד' ירושלים)</t>
  </si>
  <si>
    <t>תכנון כללי בגינון והפעלת יועצים</t>
  </si>
  <si>
    <t>שיקום תשתיות בגנים שונים</t>
  </si>
  <si>
    <t>החלפת והתקנת משטחים בולמי נפילה</t>
  </si>
  <si>
    <t>מתקני משחק מסוגים שונים</t>
  </si>
  <si>
    <t>התקנת ריהוט גן מעוצב בגנים</t>
  </si>
  <si>
    <t>תאורה בגנים ותיקים</t>
  </si>
  <si>
    <t>תכנון ושיקום מערכות השקייה בגנים</t>
  </si>
  <si>
    <t>שיקום צירים ראשיים</t>
  </si>
  <si>
    <t>שיקום מזרקות וותיקות</t>
  </si>
  <si>
    <t>גינון והשקיה ברחבי העיר</t>
  </si>
  <si>
    <t>סככות הצללה</t>
  </si>
  <si>
    <t>תיקונים מוונדליזם</t>
  </si>
  <si>
    <t>דילול שיחיות ושיקום נופי</t>
  </si>
  <si>
    <t>הצטיידות המרכז לגיל הרך</t>
  </si>
  <si>
    <t>שיפוץ והצטיידות מרכז שי"ל</t>
  </si>
  <si>
    <t>מרכז קשישים-בניית חניה ברח' דובנוב</t>
  </si>
  <si>
    <t>שיפוץ והצטיידות עבור מועדוניות רווחה</t>
  </si>
  <si>
    <t>שיפוץ והנגשת טיפות חלב</t>
  </si>
  <si>
    <t>הצטיידות מרכז קשר</t>
  </si>
  <si>
    <t>שיפוץ והצטיידות מרכז מית"ר</t>
  </si>
  <si>
    <t>בניית מעון יום שיקומי-אהרונוביץ 99</t>
  </si>
  <si>
    <t>הצטיידות מעון יום שיקומי-אהרונוביץ 99</t>
  </si>
  <si>
    <t>תיקון וטיפול בקווי תיעול וביוב בפארק פרס</t>
  </si>
  <si>
    <t>החלפה והוספה של צנרות מים בפארק פרס</t>
  </si>
  <si>
    <t>איוורור ומיזוג מרכז גולדה +איטום חלונות</t>
  </si>
  <si>
    <t>שקיעת ריצפה ותשתיות מרכז מטרה</t>
  </si>
  <si>
    <t>שדרוג ובטיחות מתקני ספורט</t>
  </si>
  <si>
    <t>שדרוג מערכת מצלמות בטיחות במרכז מ.ט.ר.ה</t>
  </si>
  <si>
    <t xml:space="preserve">יריעות ביטומניות לאיטום גג מרכז ק"ש </t>
  </si>
  <si>
    <t>קרן שלם.</t>
  </si>
  <si>
    <t>פרוייקטים</t>
  </si>
  <si>
    <t>סימון חניות כחול לבן</t>
  </si>
  <si>
    <t>חידוש מבנים שרת</t>
  </si>
  <si>
    <t>תב"רים במימון משרד התחבורה</t>
  </si>
  <si>
    <t>המועצה לשימור אתרים.</t>
  </si>
  <si>
    <t>תיעוד למוזיאון לתולדות חולון</t>
  </si>
  <si>
    <t>אגרונום</t>
  </si>
  <si>
    <t>יעוץ חודשי ופיקוח על עבודות לרבות סקרי עצים שנתי.</t>
  </si>
  <si>
    <t>גיזומים בי"ס וגנים</t>
  </si>
  <si>
    <t>שיפוצי קיץ בטיחות והצטיידות 2024</t>
  </si>
  <si>
    <t>הצללות בגנ"י</t>
  </si>
  <si>
    <t>הצללות בי"ס</t>
  </si>
  <si>
    <t>שמ"ש.</t>
  </si>
  <si>
    <t>הנגשת כיתות שמע</t>
  </si>
  <si>
    <t>מ.חינוך.</t>
  </si>
  <si>
    <t>תוספת והחלפת מזגנים בבי"ס וגני ילדים</t>
  </si>
  <si>
    <t>הנגשת ראייה בבי"ס וגנ"י</t>
  </si>
  <si>
    <t>הנגשה פרטנית טכנולוגית</t>
  </si>
  <si>
    <t>מנהלת להתחדשות עירונית-פעילות חברתית תל גיבורים וג'סי כהן</t>
  </si>
  <si>
    <t>משרד הבינוי והשיכון.</t>
  </si>
  <si>
    <t>בית קפה לנוער בגן הבנים</t>
  </si>
  <si>
    <t>שינוי מקורות מימון.</t>
  </si>
  <si>
    <t>מתחם הבריכה הלימודית</t>
  </si>
  <si>
    <t>תכנון גן בשנקר</t>
  </si>
  <si>
    <t>תכנון גן בסרלין</t>
  </si>
  <si>
    <t>איטום מבני הרשת</t>
  </si>
  <si>
    <t>בטיחות ורישוי מתנסים</t>
  </si>
  <si>
    <t>מרכז הנוער שברולט</t>
  </si>
  <si>
    <t>נטיעות, תימוך ושיקום עצים</t>
  </si>
  <si>
    <t>הכנסות שונות - תקבולים מעירייה, נתיבי איילון, תאגיד מים, חב' כלכלית, חב' ממשלתיות, תושבים ועוד.</t>
  </si>
  <si>
    <t>שיפוץ בית ספר בנות מנחם קדושי קהיר</t>
  </si>
  <si>
    <t>הצטיידות גנ"י</t>
  </si>
  <si>
    <t>הצטיידות גנ"י חינוך מיוחד</t>
  </si>
  <si>
    <t>יביל וממ"ד בבית העולה</t>
  </si>
  <si>
    <t xml:space="preserve"> תוספת בניה בי"ס מפי עוללים</t>
  </si>
  <si>
    <t>שיפוץ והנגשת מבני שירותים ציבוריים בעיר</t>
  </si>
  <si>
    <t>בטיחות כללי במבני ציבור</t>
  </si>
  <si>
    <t>ספרינקלרים במתחם הלוגיסטי</t>
  </si>
  <si>
    <t>תכנון ראשוני+מדידות מבני ציבור</t>
  </si>
  <si>
    <t>9+25</t>
  </si>
  <si>
    <t>הצטדייות לחינוך מיוחד במודל שמ"ש</t>
  </si>
  <si>
    <t>השתתפות אורט.</t>
  </si>
  <si>
    <t>משרד התחבורה.</t>
  </si>
  <si>
    <t>עדכון/החלפת ניהול מערכת עדכון וועדה</t>
  </si>
  <si>
    <t>מכרז מערכות ליבה</t>
  </si>
  <si>
    <t>עבור בנק שעות.</t>
  </si>
  <si>
    <t>פרוייקט שיפוץ דב הוז</t>
  </si>
  <si>
    <t>התקנת מעלית ומחסן לתאטרון חולון</t>
  </si>
  <si>
    <t>תב"ע מתחם הרוקמים</t>
  </si>
  <si>
    <t>ניקוז סככות</t>
  </si>
  <si>
    <t>בי"ס יסודי חרדי לבנות-רח' אצ"ל</t>
  </si>
  <si>
    <t>שיקום מקלטים</t>
  </si>
  <si>
    <t>פינוי דיירים מוגנים</t>
  </si>
  <si>
    <t>הקמת מעבדה בבי"ס הרצוג</t>
  </si>
  <si>
    <t>תרומת עמותת תובנות בחרום.</t>
  </si>
  <si>
    <t>עיצוב חזות מבני חינוך-חט"ב קוגל</t>
  </si>
  <si>
    <t>השתתפות מ.החינוך.</t>
  </si>
  <si>
    <t>חינוך סביבתי</t>
  </si>
  <si>
    <t>רשות ניקוז ונחלים ירקון.</t>
  </si>
  <si>
    <t>29+10</t>
  </si>
  <si>
    <t>ביצוע הסדרי בטיחות לאורך רחוב רבינוביץ</t>
  </si>
  <si>
    <t>סקר/החלפת עמודים קורוזיביים- חב' לבילוי ובידור</t>
  </si>
  <si>
    <t>מרכזיית מאור בצומת מעפילים לוחמים</t>
  </si>
  <si>
    <t>אחזקת משאבות בשיקוע קוגל</t>
  </si>
  <si>
    <t>החלפת סככות אוטובוס שנפגעו בתאונות,ונדליזם- מהיר לעיר</t>
  </si>
  <si>
    <t>מ.החינוך.</t>
  </si>
  <si>
    <t>הנגשת ראייה-מקיף שש שנתי ק.שרת</t>
  </si>
  <si>
    <t>הנגשת ראייה - מיתרים</t>
  </si>
  <si>
    <t>הנגשת ראייה- אשלים</t>
  </si>
  <si>
    <t>הנגשת ראייה- חט"ב זלמן ארן</t>
  </si>
  <si>
    <t>הנגשת ראייה-ק. חינוך בנ"ע (הראל)</t>
  </si>
  <si>
    <t xml:space="preserve">אסטרטגיה-תכנית אב לצרכי ציבור </t>
  </si>
  <si>
    <t>אסטרטגיה-ליווי תכנון ופיתוח שוטף</t>
  </si>
  <si>
    <t>יועץ פרוגרמתי ואסטרטגי</t>
  </si>
  <si>
    <t>בחינות ארגוניות, תהליכים ומבנים ארגוניים-אגף רישוי בנייה</t>
  </si>
  <si>
    <t>שיפור השירות ומענה לפניות- אגף הפרט</t>
  </si>
  <si>
    <t>תחזוקת דפיברילטורים</t>
  </si>
  <si>
    <t>החלפת תאורה בבניין עירייה, חינוך ורווחה</t>
  </si>
  <si>
    <t>תכנית שימור עירונית</t>
  </si>
  <si>
    <t>מיגון מקלטים בי"ס אורט</t>
  </si>
  <si>
    <t>תוכנית חינוך סביבתי לתושבים</t>
  </si>
  <si>
    <t>תוכנית אב אזור התעשיה</t>
  </si>
  <si>
    <t>מיסוד כניסה מזרחית לח-370/4</t>
  </si>
  <si>
    <t>אחזקת שבר והחלפת תחנות אוטובוס מהיר לעיר</t>
  </si>
  <si>
    <t>הנגשת תחנות אוטובוס</t>
  </si>
  <si>
    <t>מתחם התותחנים/החצב</t>
  </si>
  <si>
    <t>הרשות להתחדשות עירונית.</t>
  </si>
  <si>
    <t>בריכת חורף מתחם הלוחמים</t>
  </si>
  <si>
    <t>השתתפות רמ"י.</t>
  </si>
  <si>
    <t xml:space="preserve">שמ"ש , עמותת תובנות בחרום , אורט, רמ"י, רשות ניקוז ונחלים ירקון, תקבולים מעירייה, נתיבי איילון, </t>
  </si>
  <si>
    <t>תאגיד מים, חב' כלכלית, חב' ממשלתיות, תושבים ועוד.</t>
  </si>
  <si>
    <t>הצטיידות שיטור עירוני כנגד פחת ל-3 שנים</t>
  </si>
  <si>
    <t>התאמת מבנה לשיטור עירוני כנגד פחת ל-5 שנים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</si>
  <si>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</si>
  <si>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</si>
  <si>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</si>
  <si>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העברה מתקציב רגיל.</t>
  </si>
  <si>
    <t>קרן משלניק</t>
  </si>
  <si>
    <t>הצטיידות גנ"י 370/4</t>
  </si>
  <si>
    <t>תכנון שלב ב' תיכון נאות שושנים</t>
  </si>
  <si>
    <t>שינוי שם תב"ר במקום השם הקודם: "תכנון תיכון נאות שושנים".</t>
  </si>
  <si>
    <t>4 גנ"י ב 370/4</t>
  </si>
  <si>
    <t>תכנון הרחבת תיכון ק"ש ל-48  כיתות</t>
  </si>
  <si>
    <t>מר שי קינן</t>
  </si>
  <si>
    <t>לדים לרמזורים</t>
  </si>
  <si>
    <t xml:space="preserve">אחזקת מצברים בתמרורים מוארים </t>
  </si>
  <si>
    <t>לדים לתמרורים מוארים</t>
  </si>
  <si>
    <t>שיפוץ בחווה חקלאית</t>
  </si>
  <si>
    <t>הצטיידות חט"ב נאות שושנים</t>
  </si>
  <si>
    <t>תשלום צו רכבת תחתית (מטרו)</t>
  </si>
  <si>
    <t>משרד החקלאות.</t>
  </si>
  <si>
    <t>המשרד להגנת הסביבה, משרד החקלאות.</t>
  </si>
  <si>
    <t>רכישת מרפאה ניידת בשירות הווטרינרי</t>
  </si>
  <si>
    <t>גשמי ברכה</t>
  </si>
  <si>
    <t>שינוי שם תב"ר במקום השם הקודם: הקמה ושיקום תיעול וניקוז".</t>
  </si>
  <si>
    <t>פרוייקט מטרו</t>
  </si>
  <si>
    <t>רכישת מכשירים סלולרים</t>
  </si>
  <si>
    <t>רכש מחשוב</t>
  </si>
  <si>
    <t>שינוי שם תב"ר במקום "תכנון והקמה שבט  עתיד". השתתפות מפעל הפיס.</t>
  </si>
  <si>
    <t>תשלומים לא רגילים מורכבים מ- 65,490 אלש"ח העברה לתקציב הרגיל לכיסוי מלוות ,</t>
  </si>
  <si>
    <t xml:space="preserve">שיפוץ אולם קליין </t>
  </si>
  <si>
    <t>שיפוץ ושדרוג מרכזי נוער</t>
  </si>
  <si>
    <t xml:space="preserve">הצטיידות מבנה רחוב אילת </t>
  </si>
  <si>
    <t>שינוי שם תב"ר משיפוץ מבנה ברח' אילת לטובת פסג"ה ומינהל הרווחה</t>
  </si>
  <si>
    <t>שינוי שם משיפוץ ושדרוג מבני תנועות הנוער</t>
  </si>
  <si>
    <t>סקר, בדיקות והחלפת עמודי תאורה קורוזיביים ברחבי העיר חולון</t>
  </si>
  <si>
    <t>הקמת 2 כיתות בטומשין</t>
  </si>
  <si>
    <t>תיקון מגרש מתנ"ס וולפסון</t>
  </si>
  <si>
    <t>מיחשוב בבתי ספר</t>
  </si>
  <si>
    <t>רח' מודיעין</t>
  </si>
  <si>
    <t>מצלמות ברחבי העיר</t>
  </si>
  <si>
    <t>פרוייקט רק"ל</t>
  </si>
  <si>
    <t>שיפוץ מועדון הגמלאי- רח' השילוח 23</t>
  </si>
  <si>
    <t>נגישות מוטורית מיתרים</t>
  </si>
  <si>
    <t>השתתפות משרד החינוך.</t>
  </si>
  <si>
    <t xml:space="preserve">גינון בכיכר ח 370/4 </t>
  </si>
  <si>
    <t>שיפוצים והצטיידות במוסדות מוכרים שאינם רשמיים</t>
  </si>
  <si>
    <t xml:space="preserve">בר שכונתי ברחוב ה באייר </t>
  </si>
  <si>
    <t>תכנון שיפוץ הפילבוקס</t>
  </si>
  <si>
    <t>מבנה למח' הנוער</t>
  </si>
  <si>
    <t>יתרות בקרנות: 4 מלש"ח מכירת נכסים, 25.791 מלש"ח קרן כללית, 2 מלש"ח שצ"פ, 4.5 מלש"ח קרן תיעול.</t>
  </si>
  <si>
    <t xml:space="preserve"> קרן שלם, הרשות להתחדשות עירונית, המועצה לשימור אתרים.</t>
  </si>
  <si>
    <t xml:space="preserve"> משרד התחבורה.</t>
  </si>
  <si>
    <t>32,171 אלש"ח לכיסוי הוצאות למינהל ההנדסה.</t>
  </si>
  <si>
    <t>הקמת 2 כיתות בי"ס טומשין לשחקים</t>
  </si>
  <si>
    <t>צפי לגידול במספר הפניות .</t>
  </si>
  <si>
    <t xml:space="preserve"> מדובר בגידורים המבוצעים למניעת פלישות.</t>
  </si>
  <si>
    <t xml:space="preserve"> מטרת הסקר הנה עמידה בדרישות החוק הקובע בצוע סקר שכזה אחת ל5 שנים.</t>
  </si>
  <si>
    <t>נדרש עדכון דחוף לקראת תכנית ח/619.</t>
  </si>
  <si>
    <t xml:space="preserve">אדריכל נוף מלווה מחלקת עיצוב אורבני לקיצור זמנים לתכניות עיצוב - כתנאי למימוש היתרים. </t>
  </si>
  <si>
    <t>נדרשת בדיקה נופית של היתרי בניה של ח619.</t>
  </si>
  <si>
    <t>. 4</t>
  </si>
  <si>
    <t>במידה וההכנסות מקרנות הרשות יהיו גבוהות מעל הצפי שתוקצב, ההלוואות לא ילקחו ובמקומם</t>
  </si>
  <si>
    <t>התב"רים יממומנו מתקציבי קרנות הרשות.</t>
  </si>
  <si>
    <t>סעיף2</t>
  </si>
  <si>
    <t>תקציב 20243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</si>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</sst>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"/>
    <numFmt numFmtId="166" formatCode="#,##0_ ;\-#,##0\ "/>
    <numFmt numFmtId="167" formatCode="#,##0_);\(#,##0\)"/>
    <numFmt numFmtId="168" formatCode=";;;"/>
  </numFmts>
  <fonts count="37">
    <font>
      <sz val="10"/>
      <name val="Arial"/>
      <family val="2"/>
    </font>
    <font>
      <sz val="10"/>
      <name val="Arial"/>
      <family val="2"/>
    </font>
    <font>
      <sz val="18"/>
      <name val="Tahoma"/>
      <family val="2"/>
    </font>
    <font>
      <b/>
      <sz val="15"/>
      <name val="Arial"/>
      <family val="2"/>
    </font>
    <font>
      <b/>
      <sz val="18"/>
      <name val="Arial"/>
      <family val="2"/>
    </font>
    <font>
      <b/>
      <sz val="18"/>
      <color indexed="12"/>
      <name val="Tahoma"/>
      <family val="2"/>
    </font>
    <font>
      <sz val="18"/>
      <name val="Arial"/>
      <family val="2"/>
    </font>
    <font>
      <b/>
      <sz val="18"/>
      <color indexed="12"/>
      <name val="Comic Sans MS"/>
      <family val="4"/>
    </font>
    <font>
      <b/>
      <sz val="18"/>
      <name val="David"/>
      <family val="2"/>
      <charset val="177"/>
    </font>
    <font>
      <b/>
      <sz val="18"/>
      <color indexed="12"/>
      <name val="David"/>
      <family val="2"/>
      <charset val="177"/>
    </font>
    <font>
      <b/>
      <sz val="20"/>
      <name val="David"/>
      <family val="2"/>
      <charset val="177"/>
    </font>
    <font>
      <b/>
      <sz val="15"/>
      <name val="David"/>
      <family val="2"/>
      <charset val="177"/>
    </font>
    <font>
      <b/>
      <u/>
      <sz val="18"/>
      <name val="David"/>
      <family val="2"/>
      <charset val="177"/>
    </font>
    <font>
      <b/>
      <u/>
      <sz val="18"/>
      <name val="Arial"/>
      <family val="2"/>
    </font>
    <font>
      <b/>
      <sz val="18"/>
      <color indexed="10"/>
      <name val="David"/>
      <family val="2"/>
      <charset val="177"/>
    </font>
    <font>
      <sz val="15"/>
      <name val="Arial"/>
      <family val="2"/>
    </font>
    <font>
      <sz val="18"/>
      <name val="David"/>
      <family val="2"/>
      <charset val="177"/>
    </font>
    <font>
      <sz val="15"/>
      <name val="David"/>
      <family val="2"/>
      <charset val="177"/>
    </font>
    <font>
      <b/>
      <sz val="16"/>
      <name val="Arial"/>
      <family val="2"/>
    </font>
    <font>
      <sz val="12"/>
      <name val="Arial"/>
      <family val="2"/>
    </font>
    <font>
      <b/>
      <sz val="18"/>
      <name val="Tahoma"/>
      <family val="2"/>
    </font>
    <font>
      <b/>
      <sz val="12"/>
      <name val="Arial"/>
      <family val="2"/>
    </font>
    <font>
      <b/>
      <sz val="12"/>
      <color indexed="12"/>
      <name val="Tahoma"/>
      <family val="2"/>
    </font>
    <font>
      <sz val="12"/>
      <name val="Tms Rmn"/>
      <charset val="177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1"/>
      <name val="Tahoma"/>
      <family val="2"/>
    </font>
    <font>
      <sz val="22"/>
      <color theme="1"/>
      <name val="David"/>
      <family val="2"/>
      <charset val="177"/>
    </font>
    <font>
      <sz val="22"/>
      <color theme="1"/>
      <name val="Arial"/>
      <family val="2"/>
    </font>
    <font>
      <sz val="18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sz val="22"/>
      <color theme="1"/>
      <name val="David"/>
      <family val="2"/>
      <charset val="177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David"/>
      <family val="2"/>
      <charset val="177"/>
    </font>
    <font>
      <sz val="22"/>
      <color theme="1"/>
      <name val="David"/>
      <family val="2"/>
    </font>
    <font>
      <sz val="12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3" fillId="0" borderId="0"/>
    <xf numFmtId="0" fontId="36" fillId="0" borderId="0"/>
  </cellStyleXfs>
  <cellXfs count="4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 readingOrder="2"/>
    </xf>
    <xf numFmtId="0" fontId="4" fillId="0" borderId="0" xfId="0" applyFont="1" applyAlignment="1"/>
    <xf numFmtId="14" fontId="3" fillId="2" borderId="0" xfId="0" applyNumberFormat="1" applyFont="1" applyFill="1"/>
    <xf numFmtId="0" fontId="7" fillId="0" borderId="0" xfId="0" applyFont="1" applyAlignment="1">
      <alignment horizontal="center" readingOrder="2"/>
    </xf>
    <xf numFmtId="0" fontId="6" fillId="0" borderId="0" xfId="0" applyFont="1" applyAlignment="1"/>
    <xf numFmtId="0" fontId="5" fillId="0" borderId="0" xfId="0" applyFont="1" applyAlignment="1">
      <alignment horizontal="center" readingOrder="2"/>
    </xf>
    <xf numFmtId="0" fontId="8" fillId="0" borderId="0" xfId="0" applyFont="1"/>
    <xf numFmtId="0" fontId="9" fillId="0" borderId="0" xfId="0" applyFont="1" applyAlignment="1">
      <alignment horizontal="center" wrapText="1" readingOrder="2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/>
    <xf numFmtId="0" fontId="5" fillId="0" borderId="0" xfId="0" applyFont="1" applyAlignment="1">
      <alignment horizontal="center" wrapText="1" readingOrder="2"/>
    </xf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0" xfId="0" applyFont="1" applyFill="1"/>
    <xf numFmtId="0" fontId="8" fillId="2" borderId="0" xfId="0" applyFont="1" applyFill="1"/>
    <xf numFmtId="0" fontId="14" fillId="2" borderId="0" xfId="0" applyFont="1" applyFill="1"/>
    <xf numFmtId="0" fontId="8" fillId="0" borderId="3" xfId="0" applyFont="1" applyBorder="1"/>
    <xf numFmtId="164" fontId="8" fillId="0" borderId="4" xfId="1" applyNumberFormat="1" applyFont="1" applyBorder="1"/>
    <xf numFmtId="0" fontId="8" fillId="0" borderId="2" xfId="0" applyFont="1" applyBorder="1"/>
    <xf numFmtId="164" fontId="3" fillId="0" borderId="0" xfId="0" applyNumberFormat="1" applyFont="1"/>
    <xf numFmtId="164" fontId="8" fillId="0" borderId="5" xfId="1" applyNumberFormat="1" applyFont="1" applyBorder="1"/>
    <xf numFmtId="0" fontId="8" fillId="3" borderId="2" xfId="0" applyFont="1" applyFill="1" applyBorder="1"/>
    <xf numFmtId="164" fontId="8" fillId="3" borderId="5" xfId="1" applyNumberFormat="1" applyFont="1" applyFill="1" applyBorder="1"/>
    <xf numFmtId="164" fontId="3" fillId="0" borderId="0" xfId="1" applyNumberFormat="1" applyFont="1"/>
    <xf numFmtId="43" fontId="3" fillId="0" borderId="0" xfId="0" applyNumberFormat="1" applyFont="1"/>
    <xf numFmtId="0" fontId="15" fillId="0" borderId="0" xfId="0" applyFont="1"/>
    <xf numFmtId="164" fontId="15" fillId="0" borderId="0" xfId="0" applyNumberFormat="1" applyFont="1"/>
    <xf numFmtId="0" fontId="8" fillId="0" borderId="6" xfId="0" applyFont="1" applyBorder="1"/>
    <xf numFmtId="0" fontId="8" fillId="0" borderId="2" xfId="0" applyFont="1" applyFill="1" applyBorder="1"/>
    <xf numFmtId="164" fontId="11" fillId="0" borderId="0" xfId="1" applyNumberFormat="1" applyFont="1" applyBorder="1"/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/>
    <xf numFmtId="0" fontId="8" fillId="0" borderId="0" xfId="0" applyFont="1" applyFill="1" applyBorder="1" applyAlignment="1">
      <alignment horizontal="right" readingOrder="2"/>
    </xf>
    <xf numFmtId="0" fontId="8" fillId="0" borderId="0" xfId="0" applyFont="1" applyAlignment="1">
      <alignment horizontal="right" readingOrder="2"/>
    </xf>
    <xf numFmtId="0" fontId="16" fillId="0" borderId="0" xfId="0" applyFont="1"/>
    <xf numFmtId="0" fontId="11" fillId="0" borderId="0" xfId="0" applyFont="1" applyFill="1" applyBorder="1" applyAlignment="1">
      <alignment horizontal="right" readingOrder="2"/>
    </xf>
    <xf numFmtId="0" fontId="11" fillId="0" borderId="0" xfId="0" applyFont="1" applyAlignment="1">
      <alignment horizontal="right" readingOrder="2"/>
    </xf>
    <xf numFmtId="0" fontId="17" fillId="0" borderId="0" xfId="0" applyFont="1"/>
    <xf numFmtId="0" fontId="8" fillId="3" borderId="0" xfId="0" applyFont="1" applyFill="1" applyBorder="1" applyAlignment="1">
      <alignment horizontal="right" readingOrder="2"/>
    </xf>
    <xf numFmtId="0" fontId="8" fillId="0" borderId="0" xfId="0" applyFont="1" applyBorder="1"/>
    <xf numFmtId="0" fontId="8" fillId="0" borderId="10" xfId="0" applyFont="1" applyBorder="1"/>
    <xf numFmtId="0" fontId="11" fillId="0" borderId="0" xfId="0" applyFont="1" applyAlignment="1"/>
    <xf numFmtId="0" fontId="11" fillId="3" borderId="0" xfId="0" applyFont="1" applyFill="1" applyBorder="1" applyAlignment="1">
      <alignment horizontal="right" readingOrder="2"/>
    </xf>
    <xf numFmtId="0" fontId="11" fillId="0" borderId="0" xfId="0" applyFont="1" applyBorder="1"/>
    <xf numFmtId="0" fontId="8" fillId="2" borderId="0" xfId="0" applyFont="1" applyFill="1" applyBorder="1" applyAlignment="1">
      <alignment horizontal="right" readingOrder="2"/>
    </xf>
    <xf numFmtId="0" fontId="11" fillId="2" borderId="0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readingOrder="2"/>
    </xf>
    <xf numFmtId="0" fontId="16" fillId="0" borderId="0" xfId="0" applyFont="1" applyAlignment="1">
      <alignment readingOrder="2"/>
    </xf>
    <xf numFmtId="0" fontId="17" fillId="0" borderId="0" xfId="0" applyFont="1" applyAlignment="1">
      <alignment readingOrder="2"/>
    </xf>
    <xf numFmtId="0" fontId="8" fillId="0" borderId="0" xfId="0" applyFont="1" applyFill="1" applyBorder="1"/>
    <xf numFmtId="0" fontId="11" fillId="0" borderId="0" xfId="0" applyFont="1" applyFill="1" applyBorder="1" applyAlignment="1">
      <alignment readingOrder="2"/>
    </xf>
    <xf numFmtId="0" fontId="11" fillId="0" borderId="0" xfId="0" applyFont="1" applyFill="1" applyBorder="1"/>
    <xf numFmtId="0" fontId="6" fillId="0" borderId="0" xfId="0" applyFont="1"/>
    <xf numFmtId="0" fontId="16" fillId="0" borderId="0" xfId="0" quotePrefix="1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quotePrefix="1" applyFont="1"/>
    <xf numFmtId="0" fontId="8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" fillId="0" borderId="0" xfId="0" applyFont="1"/>
    <xf numFmtId="0" fontId="21" fillId="0" borderId="0" xfId="0" applyFont="1"/>
    <xf numFmtId="0" fontId="2" fillId="0" borderId="0" xfId="0" applyFont="1" applyAlignment="1">
      <alignment horizontal="center" vertical="top" readingOrder="2"/>
    </xf>
    <xf numFmtId="0" fontId="2" fillId="0" borderId="0" xfId="0" applyFont="1" applyAlignment="1"/>
    <xf numFmtId="0" fontId="20" fillId="0" borderId="0" xfId="0" applyFont="1" applyAlignment="1"/>
    <xf numFmtId="0" fontId="22" fillId="0" borderId="0" xfId="0" applyFont="1" applyAlignment="1">
      <alignment horizontal="center" readingOrder="2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Border="1"/>
    <xf numFmtId="0" fontId="8" fillId="0" borderId="0" xfId="0" applyFont="1" applyAlignment="1">
      <alignment horizontal="center"/>
    </xf>
    <xf numFmtId="0" fontId="27" fillId="2" borderId="57" xfId="0" applyFont="1" applyFill="1" applyBorder="1" applyAlignment="1">
      <alignment vertical="center"/>
    </xf>
    <xf numFmtId="0" fontId="27" fillId="2" borderId="46" xfId="0" applyFont="1" applyFill="1" applyBorder="1" applyAlignment="1" applyProtection="1">
      <alignment horizontal="center" vertical="center"/>
      <protection locked="0"/>
    </xf>
    <xf numFmtId="0" fontId="27" fillId="0" borderId="14" xfId="0" applyFont="1" applyFill="1" applyBorder="1" applyAlignment="1" applyProtection="1">
      <alignment horizontal="center" vertical="center"/>
      <protection locked="0"/>
    </xf>
    <xf numFmtId="0" fontId="27" fillId="2" borderId="67" xfId="0" applyFont="1" applyFill="1" applyBorder="1" applyAlignment="1" applyProtection="1">
      <alignment vertical="center"/>
      <protection locked="0"/>
    </xf>
    <xf numFmtId="164" fontId="27" fillId="2" borderId="66" xfId="2" applyNumberFormat="1" applyFont="1" applyFill="1" applyBorder="1" applyAlignment="1" applyProtection="1">
      <alignment vertical="center"/>
      <protection locked="0"/>
    </xf>
    <xf numFmtId="164" fontId="27" fillId="2" borderId="26" xfId="2" applyNumberFormat="1" applyFont="1" applyFill="1" applyBorder="1" applyAlignment="1" applyProtection="1">
      <alignment vertical="center"/>
      <protection locked="0"/>
    </xf>
    <xf numFmtId="164" fontId="27" fillId="2" borderId="13" xfId="2" applyNumberFormat="1" applyFont="1" applyFill="1" applyBorder="1" applyAlignment="1" applyProtection="1">
      <alignment vertical="center"/>
      <protection locked="0"/>
    </xf>
    <xf numFmtId="164" fontId="27" fillId="2" borderId="38" xfId="2" applyNumberFormat="1" applyFont="1" applyFill="1" applyBorder="1" applyAlignment="1" applyProtection="1">
      <alignment vertical="center"/>
      <protection locked="0"/>
    </xf>
    <xf numFmtId="164" fontId="27" fillId="2" borderId="47" xfId="2" applyNumberFormat="1" applyFont="1" applyFill="1" applyBorder="1" applyAlignment="1" applyProtection="1">
      <alignment vertical="center"/>
      <protection locked="0"/>
    </xf>
    <xf numFmtId="164" fontId="27" fillId="2" borderId="46" xfId="2" applyNumberFormat="1" applyFont="1" applyFill="1" applyBorder="1" applyAlignment="1" applyProtection="1">
      <alignment vertical="center"/>
      <protection locked="0"/>
    </xf>
    <xf numFmtId="164" fontId="27" fillId="2" borderId="14" xfId="2" applyNumberFormat="1" applyFont="1" applyFill="1" applyBorder="1" applyAlignment="1" applyProtection="1">
      <alignment vertical="center"/>
      <protection locked="0"/>
    </xf>
    <xf numFmtId="164" fontId="27" fillId="2" borderId="60" xfId="2" applyNumberFormat="1" applyFont="1" applyFill="1" applyBorder="1" applyAlignment="1" applyProtection="1">
      <alignment vertical="center"/>
      <protection locked="0"/>
    </xf>
    <xf numFmtId="164" fontId="27" fillId="2" borderId="28" xfId="2" applyNumberFormat="1" applyFont="1" applyFill="1" applyBorder="1" applyAlignment="1" applyProtection="1">
      <alignment vertical="center"/>
      <protection locked="0"/>
    </xf>
    <xf numFmtId="0" fontId="27" fillId="2" borderId="66" xfId="0" applyNumberFormat="1" applyFont="1" applyFill="1" applyBorder="1" applyAlignment="1" applyProtection="1">
      <alignment horizontal="right" vertical="center"/>
      <protection locked="0"/>
    </xf>
    <xf numFmtId="0" fontId="27" fillId="2" borderId="0" xfId="0" applyFont="1" applyFill="1"/>
    <xf numFmtId="0" fontId="27" fillId="2" borderId="27" xfId="0" applyFont="1" applyFill="1" applyBorder="1" applyAlignment="1">
      <alignment vertical="center"/>
    </xf>
    <xf numFmtId="0" fontId="27" fillId="2" borderId="29" xfId="0" applyFont="1" applyFill="1" applyBorder="1" applyAlignment="1" applyProtection="1">
      <alignment horizontal="center" vertical="center"/>
      <protection locked="0"/>
    </xf>
    <xf numFmtId="0" fontId="27" fillId="0" borderId="3" xfId="0" applyFont="1" applyFill="1" applyBorder="1" applyAlignment="1" applyProtection="1">
      <alignment horizontal="center" vertical="center"/>
      <protection locked="0"/>
    </xf>
    <xf numFmtId="0" fontId="27" fillId="2" borderId="35" xfId="0" applyFont="1" applyFill="1" applyBorder="1" applyAlignment="1" applyProtection="1">
      <alignment vertical="center"/>
      <protection locked="0"/>
    </xf>
    <xf numFmtId="164" fontId="27" fillId="2" borderId="34" xfId="2" applyNumberFormat="1" applyFont="1" applyFill="1" applyBorder="1" applyAlignment="1" applyProtection="1">
      <alignment vertical="center"/>
      <protection locked="0"/>
    </xf>
    <xf numFmtId="164" fontId="27" fillId="2" borderId="45" xfId="2" applyNumberFormat="1" applyFont="1" applyFill="1" applyBorder="1" applyAlignment="1" applyProtection="1">
      <alignment vertical="center"/>
      <protection locked="0"/>
    </xf>
    <xf numFmtId="164" fontId="27" fillId="2" borderId="56" xfId="2" applyNumberFormat="1" applyFont="1" applyFill="1" applyBorder="1" applyAlignment="1" applyProtection="1">
      <alignment vertical="center"/>
      <protection locked="0"/>
    </xf>
    <xf numFmtId="164" fontId="27" fillId="0" borderId="30" xfId="2" applyNumberFormat="1" applyFont="1" applyFill="1" applyBorder="1" applyAlignment="1" applyProtection="1">
      <alignment vertical="center"/>
      <protection locked="0"/>
    </xf>
    <xf numFmtId="164" fontId="27" fillId="2" borderId="29" xfId="2" applyNumberFormat="1" applyFont="1" applyFill="1" applyBorder="1" applyAlignment="1" applyProtection="1">
      <alignment vertical="center"/>
      <protection locked="0"/>
    </xf>
    <xf numFmtId="164" fontId="27" fillId="2" borderId="3" xfId="2" applyNumberFormat="1" applyFont="1" applyFill="1" applyBorder="1" applyAlignment="1" applyProtection="1">
      <alignment vertical="center"/>
      <protection locked="0"/>
    </xf>
    <xf numFmtId="164" fontId="27" fillId="2" borderId="57" xfId="2" applyNumberFormat="1" applyFont="1" applyFill="1" applyBorder="1" applyAlignment="1" applyProtection="1">
      <alignment vertical="center"/>
      <protection locked="0"/>
    </xf>
    <xf numFmtId="164" fontId="27" fillId="2" borderId="59" xfId="2" applyNumberFormat="1" applyFont="1" applyFill="1" applyBorder="1" applyAlignment="1" applyProtection="1">
      <alignment vertical="center"/>
      <protection locked="0"/>
    </xf>
    <xf numFmtId="164" fontId="27" fillId="2" borderId="30" xfId="2" applyNumberFormat="1" applyFont="1" applyFill="1" applyBorder="1" applyAlignment="1" applyProtection="1">
      <alignment vertical="center"/>
      <protection locked="0"/>
    </xf>
    <xf numFmtId="164" fontId="27" fillId="2" borderId="2" xfId="2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 applyProtection="1">
      <alignment vertical="center"/>
      <protection locked="0"/>
    </xf>
    <xf numFmtId="0" fontId="27" fillId="2" borderId="1" xfId="0" applyFont="1" applyFill="1" applyBorder="1" applyAlignment="1">
      <alignment vertical="center"/>
    </xf>
    <xf numFmtId="0" fontId="27" fillId="2" borderId="48" xfId="0" applyNumberFormat="1" applyFont="1" applyFill="1" applyBorder="1" applyAlignment="1" applyProtection="1">
      <alignment horizontal="center" vertical="center"/>
      <protection locked="0"/>
    </xf>
    <xf numFmtId="0" fontId="27" fillId="2" borderId="48" xfId="0" applyNumberFormat="1" applyFont="1" applyFill="1" applyBorder="1" applyAlignment="1" applyProtection="1">
      <alignment horizontal="right" vertical="center" wrapText="1"/>
      <protection locked="0"/>
    </xf>
    <xf numFmtId="164" fontId="27" fillId="2" borderId="53" xfId="2" applyNumberFormat="1" applyFont="1" applyFill="1" applyBorder="1" applyAlignment="1" applyProtection="1">
      <alignment vertical="center"/>
      <protection locked="0"/>
    </xf>
    <xf numFmtId="164" fontId="27" fillId="2" borderId="8" xfId="2" applyNumberFormat="1" applyFont="1" applyFill="1" applyBorder="1" applyAlignment="1" applyProtection="1">
      <alignment vertical="center"/>
      <protection locked="0"/>
    </xf>
    <xf numFmtId="164" fontId="27" fillId="2" borderId="10" xfId="2" applyNumberFormat="1" applyFont="1" applyFill="1" applyBorder="1" applyAlignment="1" applyProtection="1">
      <alignment vertical="center"/>
      <protection locked="0"/>
    </xf>
    <xf numFmtId="164" fontId="27" fillId="2" borderId="27" xfId="2" applyNumberFormat="1" applyFont="1" applyFill="1" applyBorder="1" applyAlignment="1" applyProtection="1">
      <alignment vertical="center"/>
      <protection locked="0"/>
    </xf>
    <xf numFmtId="164" fontId="27" fillId="2" borderId="9" xfId="2" applyNumberFormat="1" applyFont="1" applyFill="1" applyBorder="1" applyAlignment="1" applyProtection="1">
      <alignment vertical="center"/>
      <protection locked="0"/>
    </xf>
    <xf numFmtId="164" fontId="27" fillId="2" borderId="1" xfId="2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 applyProtection="1">
      <alignment horizontal="right" vertical="center" wrapText="1"/>
      <protection locked="0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164" fontId="27" fillId="2" borderId="48" xfId="2" applyNumberFormat="1" applyFont="1" applyFill="1" applyBorder="1" applyAlignment="1" applyProtection="1">
      <alignment vertical="center"/>
      <protection locked="0"/>
    </xf>
    <xf numFmtId="164" fontId="27" fillId="2" borderId="42" xfId="2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 applyProtection="1">
      <alignment vertical="center" wrapText="1"/>
      <protection locked="0"/>
    </xf>
    <xf numFmtId="0" fontId="27" fillId="2" borderId="9" xfId="0" applyFont="1" applyFill="1" applyBorder="1" applyAlignment="1" applyProtection="1">
      <alignment horizontal="center" vertical="center"/>
      <protection locked="0"/>
    </xf>
    <xf numFmtId="0" fontId="27" fillId="2" borderId="48" xfId="0" applyFont="1" applyFill="1" applyBorder="1" applyAlignment="1" applyProtection="1">
      <alignment vertical="center" wrapText="1"/>
      <protection locked="0"/>
    </xf>
    <xf numFmtId="164" fontId="27" fillId="2" borderId="26" xfId="0" applyNumberFormat="1" applyFont="1" applyFill="1" applyBorder="1" applyAlignment="1" applyProtection="1">
      <alignment vertical="center"/>
      <protection locked="0"/>
    </xf>
    <xf numFmtId="164" fontId="27" fillId="0" borderId="27" xfId="2" applyNumberFormat="1" applyFont="1" applyFill="1" applyBorder="1" applyAlignment="1" applyProtection="1">
      <alignment vertical="center"/>
      <protection locked="0"/>
    </xf>
    <xf numFmtId="164" fontId="27" fillId="2" borderId="54" xfId="2" applyNumberFormat="1" applyFont="1" applyFill="1" applyBorder="1" applyAlignment="1" applyProtection="1">
      <alignment vertical="center"/>
      <protection locked="0"/>
    </xf>
    <xf numFmtId="164" fontId="27" fillId="2" borderId="14" xfId="1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>
      <alignment horizontal="left" vertical="distributed"/>
    </xf>
    <xf numFmtId="0" fontId="27" fillId="0" borderId="1" xfId="0" applyFont="1" applyFill="1" applyBorder="1" applyAlignment="1">
      <alignment vertical="center"/>
    </xf>
    <xf numFmtId="0" fontId="27" fillId="0" borderId="9" xfId="0" applyFont="1" applyFill="1" applyBorder="1" applyAlignment="1" applyProtection="1">
      <alignment horizontal="center" vertical="center"/>
      <protection locked="0"/>
    </xf>
    <xf numFmtId="0" fontId="27" fillId="0" borderId="48" xfId="0" applyFont="1" applyFill="1" applyBorder="1" applyAlignment="1" applyProtection="1">
      <alignment vertical="center" wrapText="1"/>
      <protection locked="0"/>
    </xf>
    <xf numFmtId="164" fontId="27" fillId="0" borderId="26" xfId="2" applyNumberFormat="1" applyFont="1" applyFill="1" applyBorder="1" applyAlignment="1" applyProtection="1">
      <alignment vertical="center"/>
      <protection locked="0"/>
    </xf>
    <xf numFmtId="164" fontId="27" fillId="0" borderId="8" xfId="2" applyNumberFormat="1" applyFont="1" applyFill="1" applyBorder="1" applyAlignment="1" applyProtection="1">
      <alignment vertical="center"/>
      <protection locked="0"/>
    </xf>
    <xf numFmtId="164" fontId="27" fillId="0" borderId="26" xfId="0" applyNumberFormat="1" applyFont="1" applyFill="1" applyBorder="1" applyAlignment="1" applyProtection="1">
      <alignment vertical="center"/>
      <protection locked="0"/>
    </xf>
    <xf numFmtId="164" fontId="27" fillId="0" borderId="10" xfId="2" applyNumberFormat="1" applyFont="1" applyFill="1" applyBorder="1" applyAlignment="1" applyProtection="1">
      <alignment vertical="center"/>
      <protection locked="0"/>
    </xf>
    <xf numFmtId="164" fontId="27" fillId="0" borderId="9" xfId="2" applyNumberFormat="1" applyFont="1" applyFill="1" applyBorder="1" applyAlignment="1" applyProtection="1">
      <alignment vertical="center"/>
      <protection locked="0"/>
    </xf>
    <xf numFmtId="164" fontId="27" fillId="0" borderId="1" xfId="2" applyNumberFormat="1" applyFont="1" applyFill="1" applyBorder="1" applyAlignment="1" applyProtection="1">
      <alignment vertical="center"/>
      <protection locked="0"/>
    </xf>
    <xf numFmtId="164" fontId="27" fillId="0" borderId="13" xfId="2" applyNumberFormat="1" applyFont="1" applyFill="1" applyBorder="1" applyAlignment="1" applyProtection="1">
      <alignment vertical="center"/>
      <protection locked="0"/>
    </xf>
    <xf numFmtId="164" fontId="27" fillId="0" borderId="47" xfId="2" applyNumberFormat="1" applyFont="1" applyFill="1" applyBorder="1" applyAlignment="1" applyProtection="1">
      <alignment vertical="center"/>
      <protection locked="0"/>
    </xf>
    <xf numFmtId="164" fontId="27" fillId="0" borderId="28" xfId="2" applyNumberFormat="1" applyFont="1" applyFill="1" applyBorder="1" applyAlignment="1" applyProtection="1">
      <alignment vertical="center"/>
      <protection locked="0"/>
    </xf>
    <xf numFmtId="164" fontId="27" fillId="0" borderId="14" xfId="2" applyNumberFormat="1" applyFont="1" applyFill="1" applyBorder="1" applyAlignment="1" applyProtection="1">
      <alignment vertical="center"/>
      <protection locked="0"/>
    </xf>
    <xf numFmtId="0" fontId="27" fillId="0" borderId="26" xfId="0" applyFont="1" applyFill="1" applyBorder="1" applyAlignment="1" applyProtection="1">
      <alignment vertical="center" wrapText="1"/>
      <protection locked="0"/>
    </xf>
    <xf numFmtId="0" fontId="27" fillId="0" borderId="0" xfId="0" applyFont="1" applyFill="1"/>
    <xf numFmtId="166" fontId="27" fillId="2" borderId="1" xfId="2" applyNumberFormat="1" applyFont="1" applyFill="1" applyBorder="1" applyAlignment="1" applyProtection="1">
      <alignment vertical="center"/>
      <protection locked="0"/>
    </xf>
    <xf numFmtId="0" fontId="27" fillId="2" borderId="8" xfId="0" applyFont="1" applyFill="1" applyBorder="1" applyAlignment="1" applyProtection="1">
      <alignment vertical="center" wrapText="1"/>
      <protection locked="0"/>
    </xf>
    <xf numFmtId="164" fontId="27" fillId="2" borderId="32" xfId="2" applyNumberFormat="1" applyFont="1" applyFill="1" applyBorder="1" applyAlignment="1" applyProtection="1">
      <alignment vertical="center"/>
      <protection locked="0"/>
    </xf>
    <xf numFmtId="0" fontId="27" fillId="2" borderId="34" xfId="0" applyFont="1" applyFill="1" applyBorder="1" applyAlignment="1" applyProtection="1">
      <alignment vertical="center" wrapText="1"/>
      <protection locked="0"/>
    </xf>
    <xf numFmtId="164" fontId="27" fillId="2" borderId="1" xfId="1" applyNumberFormat="1" applyFont="1" applyFill="1" applyBorder="1" applyAlignment="1" applyProtection="1">
      <alignment vertical="center"/>
      <protection locked="0"/>
    </xf>
    <xf numFmtId="0" fontId="27" fillId="4" borderId="1" xfId="0" applyFont="1" applyFill="1" applyBorder="1" applyAlignment="1" applyProtection="1">
      <alignment horizontal="center" vertical="center"/>
      <protection locked="0"/>
    </xf>
    <xf numFmtId="3" fontId="27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27" fillId="2" borderId="6" xfId="0" applyNumberFormat="1" applyFont="1" applyFill="1" applyBorder="1" applyAlignment="1" applyProtection="1">
      <alignment horizontal="center" vertical="center"/>
      <protection locked="0"/>
    </xf>
    <xf numFmtId="0" fontId="27" fillId="0" borderId="2" xfId="0" applyNumberFormat="1" applyFont="1" applyFill="1" applyBorder="1" applyAlignment="1" applyProtection="1">
      <alignment horizontal="center" vertical="center"/>
      <protection locked="0"/>
    </xf>
    <xf numFmtId="0" fontId="27" fillId="2" borderId="45" xfId="0" applyNumberFormat="1" applyFont="1" applyFill="1" applyBorder="1" applyAlignment="1" applyProtection="1">
      <alignment horizontal="right" vertical="center" wrapText="1"/>
      <protection locked="0"/>
    </xf>
    <xf numFmtId="164" fontId="27" fillId="2" borderId="0" xfId="2" applyNumberFormat="1" applyFont="1" applyFill="1" applyBorder="1" applyAlignment="1" applyProtection="1">
      <alignment vertical="center"/>
      <protection locked="0"/>
    </xf>
    <xf numFmtId="164" fontId="27" fillId="2" borderId="6" xfId="2" applyNumberFormat="1" applyFont="1" applyFill="1" applyBorder="1" applyAlignment="1" applyProtection="1">
      <alignment vertical="center"/>
      <protection locked="0"/>
    </xf>
    <xf numFmtId="0" fontId="27" fillId="2" borderId="56" xfId="0" applyFont="1" applyFill="1" applyBorder="1" applyAlignment="1" applyProtection="1">
      <alignment vertical="center" wrapText="1" readingOrder="2"/>
      <protection locked="0"/>
    </xf>
    <xf numFmtId="0" fontId="27" fillId="2" borderId="3" xfId="0" applyFont="1" applyFill="1" applyBorder="1" applyAlignment="1">
      <alignment vertical="center"/>
    </xf>
    <xf numFmtId="0" fontId="27" fillId="2" borderId="29" xfId="0" applyNumberFormat="1" applyFont="1" applyFill="1" applyBorder="1" applyAlignment="1" applyProtection="1">
      <alignment horizontal="center" vertical="center"/>
      <protection locked="0"/>
    </xf>
    <xf numFmtId="0" fontId="27" fillId="0" borderId="3" xfId="0" applyNumberFormat="1" applyFont="1" applyFill="1" applyBorder="1" applyAlignment="1" applyProtection="1">
      <alignment horizontal="center" vertical="center"/>
      <protection locked="0"/>
    </xf>
    <xf numFmtId="0" fontId="27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7" fillId="2" borderId="35" xfId="2" applyNumberFormat="1" applyFont="1" applyFill="1" applyBorder="1" applyAlignment="1" applyProtection="1">
      <alignment vertical="center"/>
      <protection locked="0"/>
    </xf>
    <xf numFmtId="164" fontId="27" fillId="2" borderId="33" xfId="2" applyNumberFormat="1" applyFont="1" applyFill="1" applyBorder="1" applyAlignment="1" applyProtection="1">
      <alignment vertical="center"/>
      <protection locked="0"/>
    </xf>
    <xf numFmtId="0" fontId="27" fillId="2" borderId="34" xfId="0" applyFont="1" applyFill="1" applyBorder="1" applyAlignment="1" applyProtection="1">
      <alignment vertical="center" wrapText="1" readingOrder="2"/>
      <protection locked="0"/>
    </xf>
    <xf numFmtId="0" fontId="27" fillId="4" borderId="3" xfId="0" applyNumberFormat="1" applyFont="1" applyFill="1" applyBorder="1" applyAlignment="1" applyProtection="1">
      <alignment horizontal="center" vertical="center"/>
      <protection locked="0"/>
    </xf>
    <xf numFmtId="0" fontId="27" fillId="2" borderId="29" xfId="0" applyFont="1" applyFill="1" applyBorder="1" applyAlignment="1" applyProtection="1">
      <alignment horizontal="center" vertical="distributed"/>
      <protection locked="0"/>
    </xf>
    <xf numFmtId="0" fontId="27" fillId="4" borderId="3" xfId="0" applyFont="1" applyFill="1" applyBorder="1" applyAlignment="1" applyProtection="1">
      <alignment horizontal="center" vertical="distributed"/>
      <protection locked="0"/>
    </xf>
    <xf numFmtId="0" fontId="27" fillId="2" borderId="8" xfId="0" applyFont="1" applyFill="1" applyBorder="1" applyAlignment="1" applyProtection="1">
      <alignment horizontal="right" vertical="center" wrapText="1"/>
      <protection locked="0"/>
    </xf>
    <xf numFmtId="164" fontId="27" fillId="2" borderId="55" xfId="2" applyNumberFormat="1" applyFont="1" applyFill="1" applyBorder="1" applyAlignment="1" applyProtection="1">
      <alignment vertical="center"/>
      <protection locked="0"/>
    </xf>
    <xf numFmtId="164" fontId="27" fillId="2" borderId="34" xfId="0" applyNumberFormat="1" applyFont="1" applyFill="1" applyBorder="1" applyAlignment="1" applyProtection="1">
      <alignment vertical="center"/>
      <protection locked="0"/>
    </xf>
    <xf numFmtId="41" fontId="27" fillId="2" borderId="30" xfId="2" applyNumberFormat="1" applyFont="1" applyFill="1" applyBorder="1" applyAlignment="1" applyProtection="1">
      <alignment vertical="distributed"/>
      <protection locked="0"/>
    </xf>
    <xf numFmtId="41" fontId="27" fillId="2" borderId="29" xfId="2" applyNumberFormat="1" applyFont="1" applyFill="1" applyBorder="1" applyAlignment="1" applyProtection="1">
      <alignment vertical="distributed"/>
      <protection locked="0"/>
    </xf>
    <xf numFmtId="0" fontId="27" fillId="2" borderId="3" xfId="0" applyFont="1" applyFill="1" applyBorder="1" applyProtection="1">
      <protection locked="0"/>
    </xf>
    <xf numFmtId="3" fontId="27" fillId="2" borderId="3" xfId="0" applyNumberFormat="1" applyFont="1" applyFill="1" applyBorder="1" applyAlignment="1" applyProtection="1">
      <alignment vertical="distributed"/>
      <protection locked="0"/>
    </xf>
    <xf numFmtId="164" fontId="27" fillId="2" borderId="27" xfId="1" applyNumberFormat="1" applyFont="1" applyFill="1" applyBorder="1" applyAlignment="1" applyProtection="1">
      <alignment vertical="distributed"/>
      <protection locked="0"/>
    </xf>
    <xf numFmtId="0" fontId="27" fillId="2" borderId="29" xfId="0" applyFont="1" applyFill="1" applyBorder="1" applyProtection="1">
      <protection locked="0"/>
    </xf>
    <xf numFmtId="0" fontId="27" fillId="2" borderId="43" xfId="0" applyFont="1" applyFill="1" applyBorder="1" applyAlignment="1" applyProtection="1">
      <alignment wrapText="1"/>
      <protection locked="0"/>
    </xf>
    <xf numFmtId="0" fontId="28" fillId="2" borderId="0" xfId="0" applyFont="1" applyFill="1"/>
    <xf numFmtId="0" fontId="27" fillId="2" borderId="9" xfId="0" applyFont="1" applyFill="1" applyBorder="1" applyAlignment="1" applyProtection="1">
      <alignment horizontal="center" vertical="distributed"/>
      <protection locked="0"/>
    </xf>
    <xf numFmtId="0" fontId="27" fillId="0" borderId="1" xfId="0" applyFont="1" applyFill="1" applyBorder="1" applyAlignment="1" applyProtection="1">
      <alignment horizontal="center" vertical="distributed"/>
      <protection locked="0"/>
    </xf>
    <xf numFmtId="0" fontId="27" fillId="2" borderId="42" xfId="0" applyFont="1" applyFill="1" applyBorder="1" applyAlignment="1" applyProtection="1">
      <alignment horizontal="right" vertical="center" wrapText="1"/>
      <protection locked="0"/>
    </xf>
    <xf numFmtId="41" fontId="27" fillId="2" borderId="27" xfId="2" applyNumberFormat="1" applyFont="1" applyFill="1" applyBorder="1" applyAlignment="1" applyProtection="1">
      <alignment vertical="distributed"/>
      <protection locked="0"/>
    </xf>
    <xf numFmtId="41" fontId="27" fillId="2" borderId="9" xfId="2" applyNumberFormat="1" applyFont="1" applyFill="1" applyBorder="1" applyAlignment="1" applyProtection="1">
      <alignment vertical="distributed"/>
      <protection locked="0"/>
    </xf>
    <xf numFmtId="0" fontId="27" fillId="2" borderId="1" xfId="0" applyFont="1" applyFill="1" applyBorder="1" applyProtection="1">
      <protection locked="0"/>
    </xf>
    <xf numFmtId="41" fontId="27" fillId="2" borderId="1" xfId="2" applyNumberFormat="1" applyFont="1" applyFill="1" applyBorder="1" applyAlignment="1" applyProtection="1">
      <alignment vertical="distributed"/>
      <protection locked="0"/>
    </xf>
    <xf numFmtId="3" fontId="27" fillId="2" borderId="8" xfId="0" applyNumberFormat="1" applyFont="1" applyFill="1" applyBorder="1" applyAlignment="1" applyProtection="1">
      <alignment vertical="distributed"/>
      <protection locked="0"/>
    </xf>
    <xf numFmtId="3" fontId="27" fillId="2" borderId="1" xfId="0" applyNumberFormat="1" applyFont="1" applyFill="1" applyBorder="1" applyAlignment="1" applyProtection="1">
      <alignment vertical="distributed"/>
      <protection locked="0"/>
    </xf>
    <xf numFmtId="0" fontId="27" fillId="2" borderId="9" xfId="0" applyFont="1" applyFill="1" applyBorder="1" applyProtection="1">
      <protection locked="0"/>
    </xf>
    <xf numFmtId="0" fontId="27" fillId="4" borderId="1" xfId="0" applyFont="1" applyFill="1" applyBorder="1" applyAlignment="1" applyProtection="1">
      <alignment horizontal="center" vertical="distributed"/>
      <protection locked="0"/>
    </xf>
    <xf numFmtId="0" fontId="27" fillId="0" borderId="9" xfId="0" applyFont="1" applyFill="1" applyBorder="1" applyAlignment="1" applyProtection="1">
      <alignment horizontal="center" vertical="distributed"/>
      <protection locked="0"/>
    </xf>
    <xf numFmtId="0" fontId="27" fillId="0" borderId="42" xfId="0" applyFont="1" applyFill="1" applyBorder="1" applyAlignment="1" applyProtection="1">
      <alignment horizontal="right" vertical="center" wrapText="1"/>
      <protection locked="0"/>
    </xf>
    <xf numFmtId="164" fontId="27" fillId="0" borderId="53" xfId="2" applyNumberFormat="1" applyFont="1" applyFill="1" applyBorder="1" applyAlignment="1" applyProtection="1">
      <alignment vertical="center"/>
      <protection locked="0"/>
    </xf>
    <xf numFmtId="164" fontId="27" fillId="0" borderId="48" xfId="2" applyNumberFormat="1" applyFont="1" applyFill="1" applyBorder="1" applyAlignment="1" applyProtection="1">
      <alignment vertical="center"/>
      <protection locked="0"/>
    </xf>
    <xf numFmtId="41" fontId="27" fillId="0" borderId="27" xfId="2" applyNumberFormat="1" applyFont="1" applyFill="1" applyBorder="1" applyAlignment="1" applyProtection="1">
      <alignment vertical="distributed"/>
      <protection locked="0"/>
    </xf>
    <xf numFmtId="41" fontId="27" fillId="0" borderId="9" xfId="2" applyNumberFormat="1" applyFont="1" applyFill="1" applyBorder="1" applyAlignment="1" applyProtection="1">
      <alignment vertical="distributed"/>
      <protection locked="0"/>
    </xf>
    <xf numFmtId="0" fontId="27" fillId="0" borderId="1" xfId="0" applyFont="1" applyFill="1" applyBorder="1" applyProtection="1">
      <protection locked="0"/>
    </xf>
    <xf numFmtId="41" fontId="27" fillId="0" borderId="1" xfId="2" applyNumberFormat="1" applyFont="1" applyFill="1" applyBorder="1" applyAlignment="1" applyProtection="1">
      <alignment vertical="distributed"/>
      <protection locked="0"/>
    </xf>
    <xf numFmtId="3" fontId="27" fillId="0" borderId="8" xfId="0" applyNumberFormat="1" applyFont="1" applyFill="1" applyBorder="1" applyAlignment="1" applyProtection="1">
      <alignment vertical="distributed"/>
      <protection locked="0"/>
    </xf>
    <xf numFmtId="3" fontId="27" fillId="0" borderId="1" xfId="0" applyNumberFormat="1" applyFont="1" applyFill="1" applyBorder="1" applyAlignment="1" applyProtection="1">
      <alignment vertical="distributed"/>
      <protection locked="0"/>
    </xf>
    <xf numFmtId="164" fontId="27" fillId="0" borderId="42" xfId="2" applyNumberFormat="1" applyFont="1" applyFill="1" applyBorder="1" applyAlignment="1" applyProtection="1">
      <alignment vertical="center"/>
      <protection locked="0"/>
    </xf>
    <xf numFmtId="0" fontId="27" fillId="0" borderId="9" xfId="0" applyFont="1" applyFill="1" applyBorder="1" applyProtection="1">
      <protection locked="0"/>
    </xf>
    <xf numFmtId="0" fontId="27" fillId="0" borderId="1" xfId="0" applyFont="1" applyFill="1" applyBorder="1" applyAlignment="1" applyProtection="1">
      <alignment vertical="center"/>
      <protection locked="0"/>
    </xf>
    <xf numFmtId="0" fontId="27" fillId="0" borderId="34" xfId="0" applyFont="1" applyFill="1" applyBorder="1" applyAlignment="1" applyProtection="1">
      <alignment vertical="center" wrapText="1"/>
      <protection locked="0"/>
    </xf>
    <xf numFmtId="0" fontId="27" fillId="0" borderId="43" xfId="0" applyFont="1" applyFill="1" applyBorder="1" applyAlignment="1" applyProtection="1">
      <alignment wrapText="1"/>
      <protection locked="0"/>
    </xf>
    <xf numFmtId="0" fontId="28" fillId="0" borderId="0" xfId="0" applyFont="1" applyFill="1"/>
    <xf numFmtId="0" fontId="27" fillId="0" borderId="14" xfId="0" applyFont="1" applyFill="1" applyBorder="1" applyAlignment="1">
      <alignment vertical="center"/>
    </xf>
    <xf numFmtId="0" fontId="27" fillId="0" borderId="46" xfId="0" applyFont="1" applyFill="1" applyBorder="1" applyAlignment="1" applyProtection="1">
      <alignment horizontal="center" vertical="distributed"/>
      <protection locked="0"/>
    </xf>
    <xf numFmtId="0" fontId="27" fillId="4" borderId="14" xfId="0" applyFont="1" applyFill="1" applyBorder="1" applyAlignment="1" applyProtection="1">
      <alignment horizontal="center" vertical="distributed"/>
      <protection locked="0"/>
    </xf>
    <xf numFmtId="0" fontId="27" fillId="0" borderId="28" xfId="0" applyFont="1" applyFill="1" applyBorder="1" applyAlignment="1" applyProtection="1">
      <alignment horizontal="right" vertical="center" wrapText="1"/>
      <protection locked="0"/>
    </xf>
    <xf numFmtId="164" fontId="27" fillId="0" borderId="37" xfId="2" applyNumberFormat="1" applyFont="1" applyFill="1" applyBorder="1" applyAlignment="1" applyProtection="1">
      <alignment vertical="center"/>
      <protection locked="0"/>
    </xf>
    <xf numFmtId="164" fontId="27" fillId="0" borderId="36" xfId="2" applyNumberFormat="1" applyFont="1" applyFill="1" applyBorder="1" applyAlignment="1" applyProtection="1">
      <alignment vertical="center"/>
      <protection locked="0"/>
    </xf>
    <xf numFmtId="164" fontId="27" fillId="0" borderId="37" xfId="0" applyNumberFormat="1" applyFont="1" applyFill="1" applyBorder="1" applyAlignment="1" applyProtection="1">
      <alignment vertical="center"/>
      <protection locked="0"/>
    </xf>
    <xf numFmtId="41" fontId="27" fillId="0" borderId="47" xfId="2" applyNumberFormat="1" applyFont="1" applyFill="1" applyBorder="1" applyAlignment="1" applyProtection="1">
      <alignment vertical="distributed"/>
      <protection locked="0"/>
    </xf>
    <xf numFmtId="41" fontId="27" fillId="0" borderId="46" xfId="2" applyNumberFormat="1" applyFont="1" applyFill="1" applyBorder="1" applyAlignment="1" applyProtection="1">
      <alignment vertical="distributed"/>
      <protection locked="0"/>
    </xf>
    <xf numFmtId="0" fontId="27" fillId="0" borderId="14" xfId="0" applyFont="1" applyFill="1" applyBorder="1" applyProtection="1">
      <protection locked="0"/>
    </xf>
    <xf numFmtId="41" fontId="27" fillId="0" borderId="14" xfId="2" applyNumberFormat="1" applyFont="1" applyFill="1" applyBorder="1" applyAlignment="1" applyProtection="1">
      <alignment vertical="distributed"/>
      <protection locked="0"/>
    </xf>
    <xf numFmtId="3" fontId="27" fillId="0" borderId="13" xfId="0" applyNumberFormat="1" applyFont="1" applyFill="1" applyBorder="1" applyAlignment="1" applyProtection="1">
      <alignment vertical="distributed"/>
      <protection locked="0"/>
    </xf>
    <xf numFmtId="3" fontId="27" fillId="0" borderId="14" xfId="0" applyNumberFormat="1" applyFont="1" applyFill="1" applyBorder="1" applyAlignment="1" applyProtection="1">
      <alignment vertical="distributed"/>
      <protection locked="0"/>
    </xf>
    <xf numFmtId="0" fontId="27" fillId="0" borderId="46" xfId="0" applyFont="1" applyFill="1" applyBorder="1" applyProtection="1">
      <protection locked="0"/>
    </xf>
    <xf numFmtId="0" fontId="27" fillId="0" borderId="37" xfId="0" applyFont="1" applyFill="1" applyBorder="1" applyAlignment="1" applyProtection="1">
      <alignment vertical="center" wrapText="1"/>
      <protection locked="0"/>
    </xf>
    <xf numFmtId="0" fontId="27" fillId="2" borderId="42" xfId="0" applyFont="1" applyFill="1" applyBorder="1" applyAlignment="1" applyProtection="1">
      <alignment vertical="center" wrapText="1"/>
      <protection locked="0"/>
    </xf>
    <xf numFmtId="164" fontId="27" fillId="2" borderId="26" xfId="1" applyNumberFormat="1" applyFont="1" applyFill="1" applyBorder="1" applyAlignment="1" applyProtection="1">
      <alignment vertical="center"/>
      <protection locked="0"/>
    </xf>
    <xf numFmtId="164" fontId="27" fillId="2" borderId="8" xfId="1" applyNumberFormat="1" applyFont="1" applyFill="1" applyBorder="1" applyAlignment="1" applyProtection="1">
      <alignment vertical="center"/>
      <protection locked="0"/>
    </xf>
    <xf numFmtId="164" fontId="27" fillId="2" borderId="10" xfId="1" applyNumberFormat="1" applyFont="1" applyFill="1" applyBorder="1" applyAlignment="1" applyProtection="1">
      <alignment vertical="center"/>
      <protection locked="0"/>
    </xf>
    <xf numFmtId="164" fontId="27" fillId="2" borderId="27" xfId="1" applyNumberFormat="1" applyFont="1" applyFill="1" applyBorder="1" applyAlignment="1" applyProtection="1">
      <alignment vertical="center"/>
      <protection locked="0"/>
    </xf>
    <xf numFmtId="164" fontId="27" fillId="2" borderId="9" xfId="1" applyNumberFormat="1" applyFont="1" applyFill="1" applyBorder="1" applyAlignment="1" applyProtection="1">
      <alignment vertical="center"/>
      <protection locked="0"/>
    </xf>
    <xf numFmtId="164" fontId="27" fillId="2" borderId="13" xfId="1" applyNumberFormat="1" applyFont="1" applyFill="1" applyBorder="1" applyAlignment="1" applyProtection="1">
      <alignment vertical="center"/>
      <protection locked="0"/>
    </xf>
    <xf numFmtId="164" fontId="27" fillId="2" borderId="36" xfId="1" applyNumberFormat="1" applyFont="1" applyFill="1" applyBorder="1" applyAlignment="1" applyProtection="1">
      <alignment vertical="center"/>
      <protection locked="0"/>
    </xf>
    <xf numFmtId="164" fontId="27" fillId="2" borderId="42" xfId="1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/>
    <xf numFmtId="0" fontId="29" fillId="2" borderId="0" xfId="0" applyFont="1" applyFill="1" applyAlignment="1">
      <alignment vertical="center"/>
    </xf>
    <xf numFmtId="0" fontId="29" fillId="2" borderId="0" xfId="0" applyFont="1" applyFill="1"/>
    <xf numFmtId="0" fontId="29" fillId="2" borderId="0" xfId="0" applyFont="1" applyFill="1" applyAlignment="1" applyProtection="1">
      <alignment horizontal="center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29" fillId="2" borderId="0" xfId="0" applyFont="1" applyFill="1" applyProtection="1">
      <protection locked="0"/>
    </xf>
    <xf numFmtId="0" fontId="27" fillId="2" borderId="72" xfId="0" applyFont="1" applyFill="1" applyBorder="1" applyAlignment="1">
      <alignment vertical="center"/>
    </xf>
    <xf numFmtId="0" fontId="31" fillId="2" borderId="70" xfId="0" applyFont="1" applyFill="1" applyBorder="1" applyAlignment="1" applyProtection="1">
      <alignment horizontal="center" vertical="top"/>
      <protection locked="0"/>
    </xf>
    <xf numFmtId="164" fontId="31" fillId="2" borderId="62" xfId="0" applyNumberFormat="1" applyFont="1" applyFill="1" applyBorder="1" applyAlignment="1" applyProtection="1">
      <alignment horizontal="center" vertical="top"/>
      <protection locked="0"/>
    </xf>
    <xf numFmtId="0" fontId="31" fillId="2" borderId="62" xfId="0" applyFont="1" applyFill="1" applyBorder="1" applyAlignment="1" applyProtection="1">
      <alignment horizontal="center" vertical="top" wrapText="1"/>
      <protection locked="0"/>
    </xf>
    <xf numFmtId="0" fontId="31" fillId="2" borderId="16" xfId="0" applyFont="1" applyFill="1" applyBorder="1" applyAlignment="1" applyProtection="1">
      <alignment horizontal="center" vertical="top"/>
      <protection locked="0"/>
    </xf>
    <xf numFmtId="0" fontId="31" fillId="2" borderId="15" xfId="0" applyFont="1" applyFill="1" applyBorder="1" applyAlignment="1" applyProtection="1">
      <alignment horizontal="center" vertical="top"/>
      <protection locked="0"/>
    </xf>
    <xf numFmtId="0" fontId="31" fillId="2" borderId="18" xfId="0" applyFont="1" applyFill="1" applyBorder="1" applyAlignment="1" applyProtection="1">
      <alignment horizontal="center" vertical="top"/>
      <protection locked="0"/>
    </xf>
    <xf numFmtId="0" fontId="31" fillId="2" borderId="68" xfId="0" applyFont="1" applyFill="1" applyBorder="1" applyAlignment="1" applyProtection="1">
      <alignment horizontal="center" vertical="top" wrapText="1"/>
      <protection locked="0"/>
    </xf>
    <xf numFmtId="0" fontId="31" fillId="2" borderId="17" xfId="0" applyFont="1" applyFill="1" applyBorder="1" applyAlignment="1" applyProtection="1">
      <alignment horizontal="center" vertical="top" wrapText="1"/>
      <protection locked="0"/>
    </xf>
    <xf numFmtId="0" fontId="31" fillId="2" borderId="17" xfId="0" applyFont="1" applyFill="1" applyBorder="1" applyAlignment="1" applyProtection="1">
      <alignment horizontal="center" vertical="top"/>
      <protection locked="0"/>
    </xf>
    <xf numFmtId="0" fontId="31" fillId="2" borderId="19" xfId="0" applyFont="1" applyFill="1" applyBorder="1" applyAlignment="1" applyProtection="1">
      <alignment horizontal="center" vertical="top" wrapText="1"/>
      <protection locked="0"/>
    </xf>
    <xf numFmtId="0" fontId="27" fillId="2" borderId="47" xfId="0" applyFont="1" applyFill="1" applyBorder="1" applyAlignment="1">
      <alignment vertical="center"/>
    </xf>
    <xf numFmtId="164" fontId="31" fillId="2" borderId="12" xfId="2" applyNumberFormat="1" applyFont="1" applyFill="1" applyBorder="1" applyAlignment="1" applyProtection="1">
      <alignment vertical="center"/>
      <protection locked="0"/>
    </xf>
    <xf numFmtId="164" fontId="31" fillId="2" borderId="20" xfId="2" applyNumberFormat="1" applyFont="1" applyFill="1" applyBorder="1" applyAlignment="1" applyProtection="1">
      <alignment vertical="center"/>
      <protection locked="0"/>
    </xf>
    <xf numFmtId="164" fontId="31" fillId="2" borderId="52" xfId="2" applyNumberFormat="1" applyFont="1" applyFill="1" applyBorder="1" applyAlignment="1" applyProtection="1">
      <alignment vertical="center"/>
      <protection locked="0"/>
    </xf>
    <xf numFmtId="0" fontId="27" fillId="2" borderId="10" xfId="0" applyFont="1" applyFill="1" applyBorder="1" applyAlignment="1" applyProtection="1">
      <alignment vertical="center" wrapText="1"/>
      <protection locked="0"/>
    </xf>
    <xf numFmtId="164" fontId="27" fillId="2" borderId="37" xfId="2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 applyProtection="1">
      <alignment vertical="center" wrapText="1" readingOrder="2"/>
      <protection locked="0"/>
    </xf>
    <xf numFmtId="0" fontId="27" fillId="2" borderId="35" xfId="0" applyFont="1" applyFill="1" applyBorder="1" applyAlignment="1" applyProtection="1">
      <alignment vertical="center" wrapText="1"/>
      <protection locked="0"/>
    </xf>
    <xf numFmtId="0" fontId="27" fillId="2" borderId="1" xfId="0" applyFont="1" applyFill="1" applyBorder="1" applyAlignment="1">
      <alignment horizontal="right" vertical="center"/>
    </xf>
    <xf numFmtId="0" fontId="27" fillId="2" borderId="6" xfId="0" applyFont="1" applyFill="1" applyBorder="1" applyAlignment="1" applyProtection="1">
      <alignment horizontal="center" vertical="center"/>
      <protection locked="0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2" borderId="37" xfId="0" applyFont="1" applyFill="1" applyBorder="1" applyAlignment="1" applyProtection="1">
      <alignment vertical="center" wrapText="1"/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27" fillId="2" borderId="14" xfId="0" applyFont="1" applyFill="1" applyBorder="1" applyAlignment="1">
      <alignment vertical="center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164" fontId="31" fillId="2" borderId="23" xfId="2" applyNumberFormat="1" applyFont="1" applyFill="1" applyBorder="1" applyAlignment="1" applyProtection="1">
      <alignment vertical="center"/>
      <protection locked="0"/>
    </xf>
    <xf numFmtId="164" fontId="31" fillId="2" borderId="26" xfId="2" applyNumberFormat="1" applyFont="1" applyFill="1" applyBorder="1" applyAlignment="1" applyProtection="1">
      <alignment vertical="center"/>
      <protection locked="0"/>
    </xf>
    <xf numFmtId="0" fontId="27" fillId="2" borderId="1" xfId="0" applyFont="1" applyFill="1" applyBorder="1" applyAlignment="1">
      <alignment vertical="center" wrapText="1"/>
    </xf>
    <xf numFmtId="0" fontId="27" fillId="0" borderId="0" xfId="0" applyFont="1" applyFill="1" applyAlignment="1" applyProtection="1">
      <alignment horizontal="center" vertical="center"/>
      <protection locked="0"/>
    </xf>
    <xf numFmtId="0" fontId="27" fillId="2" borderId="26" xfId="0" applyFont="1" applyFill="1" applyBorder="1" applyAlignment="1">
      <alignment horizontal="right" vertical="center" wrapText="1"/>
    </xf>
    <xf numFmtId="0" fontId="27" fillId="2" borderId="26" xfId="0" applyFont="1" applyFill="1" applyBorder="1" applyAlignment="1">
      <alignment horizontal="left" vertical="distributed" readingOrder="2"/>
    </xf>
    <xf numFmtId="0" fontId="27" fillId="2" borderId="48" xfId="0" applyFont="1" applyFill="1" applyBorder="1" applyAlignment="1" applyProtection="1">
      <alignment horizontal="right" vertical="center" wrapText="1" readingOrder="2"/>
      <protection locked="0"/>
    </xf>
    <xf numFmtId="0" fontId="27" fillId="2" borderId="0" xfId="0" applyFont="1" applyFill="1" applyBorder="1" applyAlignment="1">
      <alignment horizontal="left" vertical="distributed" readingOrder="2"/>
    </xf>
    <xf numFmtId="0" fontId="27" fillId="2" borderId="26" xfId="0" applyFont="1" applyFill="1" applyBorder="1" applyAlignment="1">
      <alignment horizontal="right" vertical="center" wrapText="1" readingOrder="2"/>
    </xf>
    <xf numFmtId="0" fontId="27" fillId="2" borderId="0" xfId="0" applyFont="1" applyFill="1" applyAlignment="1" applyProtection="1">
      <alignment vertical="center" wrapText="1"/>
      <protection locked="0"/>
    </xf>
    <xf numFmtId="41" fontId="27" fillId="2" borderId="1" xfId="2" applyNumberFormat="1" applyFont="1" applyFill="1" applyBorder="1" applyAlignment="1" applyProtection="1">
      <alignment vertical="center"/>
      <protection locked="0"/>
    </xf>
    <xf numFmtId="0" fontId="27" fillId="2" borderId="26" xfId="0" applyFont="1" applyFill="1" applyBorder="1" applyAlignment="1" applyProtection="1">
      <alignment horizontal="right" vertical="center" wrapText="1" readingOrder="2"/>
      <protection locked="0"/>
    </xf>
    <xf numFmtId="0" fontId="27" fillId="2" borderId="0" xfId="0" applyFont="1" applyFill="1" applyAlignment="1">
      <alignment vertical="center"/>
    </xf>
    <xf numFmtId="0" fontId="27" fillId="2" borderId="49" xfId="0" applyFont="1" applyFill="1" applyBorder="1" applyAlignment="1" applyProtection="1">
      <alignment vertical="center" wrapText="1"/>
      <protection locked="0"/>
    </xf>
    <xf numFmtId="164" fontId="27" fillId="2" borderId="37" xfId="0" applyNumberFormat="1" applyFont="1" applyFill="1" applyBorder="1" applyAlignment="1" applyProtection="1">
      <alignment vertical="center"/>
      <protection locked="0"/>
    </xf>
    <xf numFmtId="166" fontId="27" fillId="2" borderId="14" xfId="2" applyNumberFormat="1" applyFont="1" applyFill="1" applyBorder="1" applyAlignment="1" applyProtection="1">
      <alignment vertical="center"/>
      <protection locked="0"/>
    </xf>
    <xf numFmtId="0" fontId="27" fillId="2" borderId="37" xfId="0" applyFont="1" applyFill="1" applyBorder="1" applyAlignment="1" applyProtection="1">
      <alignment horizontal="right" vertical="center" wrapText="1"/>
      <protection locked="0"/>
    </xf>
    <xf numFmtId="0" fontId="27" fillId="2" borderId="2" xfId="0" applyFont="1" applyFill="1" applyBorder="1" applyAlignment="1">
      <alignment vertical="center"/>
    </xf>
    <xf numFmtId="0" fontId="27" fillId="4" borderId="2" xfId="0" applyFont="1" applyFill="1" applyBorder="1" applyAlignment="1" applyProtection="1">
      <alignment horizontal="center" vertical="center"/>
      <protection locked="0"/>
    </xf>
    <xf numFmtId="0" fontId="27" fillId="2" borderId="31" xfId="0" applyFont="1" applyFill="1" applyBorder="1" applyAlignment="1" applyProtection="1">
      <alignment vertical="center" wrapText="1"/>
      <protection locked="0"/>
    </xf>
    <xf numFmtId="166" fontId="27" fillId="0" borderId="14" xfId="2" applyNumberFormat="1" applyFont="1" applyFill="1" applyBorder="1" applyAlignment="1" applyProtection="1">
      <alignment vertical="center"/>
      <protection locked="0"/>
    </xf>
    <xf numFmtId="0" fontId="27" fillId="2" borderId="75" xfId="0" applyFont="1" applyFill="1" applyBorder="1" applyAlignment="1" applyProtection="1">
      <alignment horizontal="center" vertical="center"/>
      <protection locked="0"/>
    </xf>
    <xf numFmtId="0" fontId="27" fillId="0" borderId="76" xfId="0" applyFont="1" applyFill="1" applyBorder="1" applyAlignment="1" applyProtection="1">
      <alignment horizontal="center" vertical="center"/>
      <protection locked="0"/>
    </xf>
    <xf numFmtId="0" fontId="27" fillId="0" borderId="77" xfId="0" applyFont="1" applyFill="1" applyBorder="1" applyAlignment="1" applyProtection="1">
      <alignment vertical="center" wrapText="1"/>
      <protection locked="0"/>
    </xf>
    <xf numFmtId="0" fontId="27" fillId="2" borderId="54" xfId="0" applyFont="1" applyFill="1" applyBorder="1" applyAlignment="1">
      <alignment vertical="center"/>
    </xf>
    <xf numFmtId="164" fontId="27" fillId="2" borderId="12" xfId="2" applyNumberFormat="1" applyFont="1" applyFill="1" applyBorder="1" applyAlignment="1" applyProtection="1">
      <alignment vertical="center"/>
      <protection locked="0"/>
    </xf>
    <xf numFmtId="0" fontId="27" fillId="2" borderId="37" xfId="0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vertical="center" wrapText="1"/>
      <protection locked="0"/>
    </xf>
    <xf numFmtId="164" fontId="27" fillId="2" borderId="3" xfId="1" applyNumberFormat="1" applyFont="1" applyFill="1" applyBorder="1" applyAlignment="1" applyProtection="1">
      <alignment vertical="center"/>
      <protection locked="0"/>
    </xf>
    <xf numFmtId="0" fontId="27" fillId="2" borderId="14" xfId="0" applyFont="1" applyFill="1" applyBorder="1" applyAlignment="1" applyProtection="1">
      <alignment vertical="center"/>
      <protection locked="0"/>
    </xf>
    <xf numFmtId="165" fontId="27" fillId="2" borderId="61" xfId="0" applyNumberFormat="1" applyFont="1" applyFill="1" applyBorder="1" applyAlignment="1">
      <alignment horizontal="right" vertical="center" wrapText="1" indent="1" readingOrder="2"/>
    </xf>
    <xf numFmtId="0" fontId="32" fillId="0" borderId="0" xfId="0" applyFont="1" applyAlignment="1">
      <alignment horizontal="right" vertical="center" readingOrder="2"/>
    </xf>
    <xf numFmtId="0" fontId="33" fillId="0" borderId="0" xfId="0" applyFont="1"/>
    <xf numFmtId="0" fontId="27" fillId="4" borderId="14" xfId="0" applyFont="1" applyFill="1" applyBorder="1" applyAlignment="1" applyProtection="1">
      <alignment horizontal="center" vertical="center"/>
      <protection locked="0"/>
    </xf>
    <xf numFmtId="0" fontId="31" fillId="0" borderId="23" xfId="0" applyNumberFormat="1" applyFont="1" applyFill="1" applyBorder="1" applyAlignment="1" applyProtection="1">
      <alignment horizontal="center" vertical="center"/>
      <protection locked="0"/>
    </xf>
    <xf numFmtId="0" fontId="27" fillId="2" borderId="12" xfId="0" applyFont="1" applyFill="1" applyBorder="1" applyAlignment="1" applyProtection="1">
      <alignment vertical="center"/>
      <protection locked="0"/>
    </xf>
    <xf numFmtId="0" fontId="27" fillId="2" borderId="3" xfId="0" applyNumberFormat="1" applyFont="1" applyFill="1" applyBorder="1" applyAlignment="1" applyProtection="1">
      <alignment horizontal="right" vertical="center" wrapText="1" readingOrder="2"/>
      <protection locked="0"/>
    </xf>
    <xf numFmtId="0" fontId="27" fillId="2" borderId="24" xfId="0" applyFont="1" applyFill="1" applyBorder="1" applyAlignment="1">
      <alignment vertical="center"/>
    </xf>
    <xf numFmtId="0" fontId="27" fillId="2" borderId="34" xfId="0" applyFont="1" applyFill="1" applyBorder="1" applyAlignment="1" applyProtection="1">
      <alignment vertical="center"/>
      <protection locked="0"/>
    </xf>
    <xf numFmtId="0" fontId="27" fillId="0" borderId="8" xfId="0" applyFont="1" applyFill="1" applyBorder="1" applyAlignment="1" applyProtection="1">
      <alignment horizontal="center" vertical="center"/>
      <protection locked="0"/>
    </xf>
    <xf numFmtId="164" fontId="27" fillId="2" borderId="26" xfId="1" applyNumberFormat="1" applyFont="1" applyFill="1" applyBorder="1" applyAlignment="1">
      <alignment vertical="center"/>
    </xf>
    <xf numFmtId="164" fontId="27" fillId="2" borderId="9" xfId="1" applyNumberFormat="1" applyFont="1" applyFill="1" applyBorder="1" applyAlignment="1" applyProtection="1">
      <alignment vertical="distributed"/>
      <protection locked="0"/>
    </xf>
    <xf numFmtId="0" fontId="27" fillId="2" borderId="1" xfId="0" applyFont="1" applyFill="1" applyBorder="1" applyAlignment="1" applyProtection="1">
      <alignment horizontal="right" vertical="center"/>
      <protection locked="0"/>
    </xf>
    <xf numFmtId="164" fontId="27" fillId="2" borderId="8" xfId="1" applyNumberFormat="1" applyFont="1" applyFill="1" applyBorder="1" applyAlignment="1" applyProtection="1">
      <alignment horizontal="right" vertical="center"/>
      <protection locked="0"/>
    </xf>
    <xf numFmtId="164" fontId="27" fillId="2" borderId="1" xfId="2" applyNumberFormat="1" applyFont="1" applyFill="1" applyBorder="1" applyAlignment="1" applyProtection="1">
      <alignment horizontal="right" vertical="center"/>
      <protection locked="0"/>
    </xf>
    <xf numFmtId="164" fontId="27" fillId="2" borderId="30" xfId="1" applyNumberFormat="1" applyFont="1" applyFill="1" applyBorder="1" applyAlignment="1" applyProtection="1">
      <alignment vertical="distributed"/>
      <protection locked="0"/>
    </xf>
    <xf numFmtId="0" fontId="27" fillId="4" borderId="33" xfId="0" applyFont="1" applyFill="1" applyBorder="1" applyAlignment="1" applyProtection="1">
      <alignment horizontal="center" vertical="center"/>
      <protection locked="0"/>
    </xf>
    <xf numFmtId="164" fontId="27" fillId="2" borderId="29" xfId="1" applyNumberFormat="1" applyFont="1" applyFill="1" applyBorder="1" applyAlignment="1" applyProtection="1">
      <alignment vertical="distributed"/>
      <protection locked="0"/>
    </xf>
    <xf numFmtId="0" fontId="27" fillId="2" borderId="3" xfId="0" applyFont="1" applyFill="1" applyBorder="1" applyAlignment="1" applyProtection="1">
      <alignment horizontal="right" vertical="center"/>
      <protection locked="0"/>
    </xf>
    <xf numFmtId="0" fontId="27" fillId="2" borderId="33" xfId="0" applyFont="1" applyFill="1" applyBorder="1" applyAlignment="1" applyProtection="1">
      <alignment horizontal="right" vertical="center"/>
      <protection locked="0"/>
    </xf>
    <xf numFmtId="0" fontId="27" fillId="4" borderId="8" xfId="0" applyFont="1" applyFill="1" applyBorder="1" applyAlignment="1" applyProtection="1">
      <alignment horizontal="left" vertical="distributed"/>
      <protection locked="0"/>
    </xf>
    <xf numFmtId="0" fontId="27" fillId="2" borderId="8" xfId="0" applyFont="1" applyFill="1" applyBorder="1" applyAlignment="1" applyProtection="1">
      <alignment horizontal="left" vertical="distributed"/>
      <protection locked="0"/>
    </xf>
    <xf numFmtId="0" fontId="27" fillId="2" borderId="8" xfId="0" applyFont="1" applyFill="1" applyBorder="1" applyProtection="1">
      <protection locked="0"/>
    </xf>
    <xf numFmtId="164" fontId="27" fillId="2" borderId="1" xfId="1" applyNumberFormat="1" applyFont="1" applyFill="1" applyBorder="1" applyAlignment="1" applyProtection="1">
      <alignment vertical="distributed"/>
      <protection locked="0"/>
    </xf>
    <xf numFmtId="41" fontId="27" fillId="2" borderId="8" xfId="2" applyNumberFormat="1" applyFont="1" applyFill="1" applyBorder="1" applyAlignment="1" applyProtection="1">
      <alignment vertical="distributed"/>
      <protection locked="0"/>
    </xf>
    <xf numFmtId="0" fontId="27" fillId="2" borderId="42" xfId="0" applyFont="1" applyFill="1" applyBorder="1" applyAlignment="1" applyProtection="1">
      <alignment horizontal="left" vertical="distributed"/>
      <protection locked="0"/>
    </xf>
    <xf numFmtId="0" fontId="27" fillId="2" borderId="26" xfId="0" applyFont="1" applyFill="1" applyBorder="1" applyAlignment="1" applyProtection="1">
      <alignment wrapText="1"/>
      <protection locked="0"/>
    </xf>
    <xf numFmtId="164" fontId="27" fillId="2" borderId="36" xfId="2" applyNumberFormat="1" applyFont="1" applyFill="1" applyBorder="1" applyAlignment="1" applyProtection="1">
      <alignment vertical="center"/>
      <protection locked="0"/>
    </xf>
    <xf numFmtId="0" fontId="27" fillId="2" borderId="1" xfId="0" applyFont="1" applyFill="1" applyBorder="1" applyAlignment="1" applyProtection="1">
      <alignment vertical="center"/>
      <protection locked="0"/>
    </xf>
    <xf numFmtId="0" fontId="27" fillId="2" borderId="65" xfId="0" applyFont="1" applyFill="1" applyBorder="1" applyAlignment="1" applyProtection="1">
      <alignment horizontal="center" vertical="distributed"/>
      <protection locked="0"/>
    </xf>
    <xf numFmtId="0" fontId="27" fillId="0" borderId="54" xfId="0" applyFont="1" applyFill="1" applyBorder="1" applyAlignment="1" applyProtection="1">
      <alignment horizontal="center" vertical="distributed"/>
      <protection locked="0"/>
    </xf>
    <xf numFmtId="0" fontId="27" fillId="2" borderId="73" xfId="0" applyFont="1" applyFill="1" applyBorder="1" applyAlignment="1" applyProtection="1">
      <alignment horizontal="right" vertical="center" wrapText="1"/>
      <protection locked="0"/>
    </xf>
    <xf numFmtId="164" fontId="27" fillId="2" borderId="58" xfId="2" applyNumberFormat="1" applyFont="1" applyFill="1" applyBorder="1" applyAlignment="1" applyProtection="1">
      <alignment vertical="center"/>
      <protection locked="0"/>
    </xf>
    <xf numFmtId="164" fontId="27" fillId="2" borderId="15" xfId="2" applyNumberFormat="1" applyFont="1" applyFill="1" applyBorder="1" applyAlignment="1" applyProtection="1">
      <alignment vertical="center"/>
      <protection locked="0"/>
    </xf>
    <xf numFmtId="164" fontId="27" fillId="2" borderId="74" xfId="2" applyNumberFormat="1" applyFont="1" applyFill="1" applyBorder="1" applyAlignment="1" applyProtection="1">
      <alignment vertical="center"/>
      <protection locked="0"/>
    </xf>
    <xf numFmtId="164" fontId="27" fillId="2" borderId="58" xfId="0" applyNumberFormat="1" applyFont="1" applyFill="1" applyBorder="1" applyAlignment="1" applyProtection="1">
      <alignment vertical="center"/>
      <protection locked="0"/>
    </xf>
    <xf numFmtId="164" fontId="27" fillId="2" borderId="63" xfId="2" applyNumberFormat="1" applyFont="1" applyFill="1" applyBorder="1" applyAlignment="1" applyProtection="1">
      <alignment vertical="center"/>
      <protection locked="0"/>
    </xf>
    <xf numFmtId="41" fontId="27" fillId="2" borderId="11" xfId="2" applyNumberFormat="1" applyFont="1" applyFill="1" applyBorder="1" applyAlignment="1" applyProtection="1">
      <alignment vertical="distributed"/>
      <protection locked="0"/>
    </xf>
    <xf numFmtId="41" fontId="27" fillId="2" borderId="65" xfId="2" applyNumberFormat="1" applyFont="1" applyFill="1" applyBorder="1" applyAlignment="1" applyProtection="1">
      <alignment vertical="distributed"/>
      <protection locked="0"/>
    </xf>
    <xf numFmtId="0" fontId="27" fillId="2" borderId="54" xfId="0" applyFont="1" applyFill="1" applyBorder="1" applyProtection="1">
      <protection locked="0"/>
    </xf>
    <xf numFmtId="41" fontId="27" fillId="2" borderId="54" xfId="2" applyNumberFormat="1" applyFont="1" applyFill="1" applyBorder="1" applyAlignment="1" applyProtection="1">
      <alignment vertical="distributed"/>
      <protection locked="0"/>
    </xf>
    <xf numFmtId="3" fontId="27" fillId="2" borderId="64" xfId="0" applyNumberFormat="1" applyFont="1" applyFill="1" applyBorder="1" applyAlignment="1" applyProtection="1">
      <alignment vertical="distributed"/>
      <protection locked="0"/>
    </xf>
    <xf numFmtId="3" fontId="27" fillId="2" borderId="54" xfId="0" applyNumberFormat="1" applyFont="1" applyFill="1" applyBorder="1" applyAlignment="1" applyProtection="1">
      <alignment vertical="distributed"/>
      <protection locked="0"/>
    </xf>
    <xf numFmtId="0" fontId="27" fillId="2" borderId="65" xfId="0" applyFont="1" applyFill="1" applyBorder="1" applyProtection="1">
      <protection locked="0"/>
    </xf>
    <xf numFmtId="164" fontId="27" fillId="2" borderId="73" xfId="2" applyNumberFormat="1" applyFont="1" applyFill="1" applyBorder="1" applyAlignment="1" applyProtection="1">
      <alignment vertical="center"/>
      <protection locked="0"/>
    </xf>
    <xf numFmtId="0" fontId="27" fillId="2" borderId="56" xfId="0" applyFont="1" applyFill="1" applyBorder="1" applyAlignment="1" applyProtection="1">
      <alignment vertical="center" wrapText="1"/>
      <protection locked="0"/>
    </xf>
    <xf numFmtId="164" fontId="31" fillId="2" borderId="58" xfId="2" applyNumberFormat="1" applyFont="1" applyFill="1" applyBorder="1" applyAlignment="1" applyProtection="1">
      <alignment vertical="center"/>
      <protection locked="0"/>
    </xf>
    <xf numFmtId="164" fontId="31" fillId="2" borderId="74" xfId="2" applyNumberFormat="1" applyFont="1" applyFill="1" applyBorder="1" applyAlignment="1" applyProtection="1">
      <alignment vertical="center"/>
      <protection locked="0"/>
    </xf>
    <xf numFmtId="164" fontId="27" fillId="2" borderId="53" xfId="1" applyNumberFormat="1" applyFont="1" applyFill="1" applyBorder="1" applyAlignment="1" applyProtection="1">
      <alignment vertical="center"/>
      <protection locked="0"/>
    </xf>
    <xf numFmtId="164" fontId="27" fillId="2" borderId="26" xfId="1" applyNumberFormat="1" applyFont="1" applyFill="1" applyBorder="1" applyAlignment="1" applyProtection="1">
      <alignment horizontal="right" vertical="center" wrapText="1"/>
      <protection locked="0"/>
    </xf>
    <xf numFmtId="0" fontId="27" fillId="2" borderId="43" xfId="0" applyFont="1" applyFill="1" applyBorder="1" applyAlignment="1" applyProtection="1">
      <alignment vertical="center" wrapText="1"/>
      <protection locked="0"/>
    </xf>
    <xf numFmtId="164" fontId="27" fillId="2" borderId="37" xfId="1" applyNumberFormat="1" applyFont="1" applyFill="1" applyBorder="1" applyAlignment="1" applyProtection="1">
      <alignment horizontal="right" vertical="center" wrapText="1"/>
      <protection locked="0"/>
    </xf>
    <xf numFmtId="164" fontId="27" fillId="0" borderId="27" xfId="1" applyNumberFormat="1" applyFont="1" applyFill="1" applyBorder="1" applyAlignment="1" applyProtection="1">
      <alignment vertical="center"/>
      <protection locked="0"/>
    </xf>
    <xf numFmtId="0" fontId="27" fillId="2" borderId="13" xfId="0" applyFont="1" applyFill="1" applyBorder="1" applyAlignment="1" applyProtection="1">
      <alignment vertical="center" wrapText="1"/>
      <protection locked="0"/>
    </xf>
    <xf numFmtId="0" fontId="27" fillId="0" borderId="13" xfId="0" applyFont="1" applyFill="1" applyBorder="1" applyAlignment="1" applyProtection="1">
      <alignment vertical="center" wrapText="1"/>
      <protection locked="0"/>
    </xf>
    <xf numFmtId="0" fontId="27" fillId="2" borderId="50" xfId="0" applyFont="1" applyFill="1" applyBorder="1" applyAlignment="1" applyProtection="1">
      <alignment horizontal="center" vertical="center"/>
      <protection locked="0"/>
    </xf>
    <xf numFmtId="164" fontId="27" fillId="2" borderId="47" xfId="1" applyNumberFormat="1" applyFont="1" applyFill="1" applyBorder="1" applyAlignment="1" applyProtection="1">
      <alignment vertical="center"/>
      <protection locked="0"/>
    </xf>
    <xf numFmtId="164" fontId="27" fillId="2" borderId="28" xfId="1" applyNumberFormat="1" applyFont="1" applyFill="1" applyBorder="1" applyAlignment="1" applyProtection="1">
      <alignment vertical="center"/>
      <protection locked="0"/>
    </xf>
    <xf numFmtId="0" fontId="27" fillId="2" borderId="32" xfId="0" applyFont="1" applyFill="1" applyBorder="1" applyAlignment="1" applyProtection="1">
      <alignment vertical="center" wrapText="1"/>
      <protection locked="0"/>
    </xf>
    <xf numFmtId="0" fontId="27" fillId="2" borderId="0" xfId="0" applyFont="1" applyFill="1" applyBorder="1" applyAlignment="1" applyProtection="1">
      <alignment vertical="center"/>
      <protection locked="0"/>
    </xf>
    <xf numFmtId="0" fontId="27" fillId="0" borderId="8" xfId="0" applyFont="1" applyFill="1" applyBorder="1" applyAlignment="1" applyProtection="1">
      <alignment vertical="center" wrapText="1"/>
      <protection locked="0"/>
    </xf>
    <xf numFmtId="0" fontId="27" fillId="2" borderId="50" xfId="0" applyFont="1" applyFill="1" applyBorder="1" applyAlignment="1">
      <alignment vertical="center"/>
    </xf>
    <xf numFmtId="0" fontId="27" fillId="2" borderId="51" xfId="0" applyFont="1" applyFill="1" applyBorder="1" applyAlignment="1" applyProtection="1">
      <alignment horizontal="center" vertical="center"/>
      <protection locked="0"/>
    </xf>
    <xf numFmtId="0" fontId="27" fillId="0" borderId="50" xfId="0" applyFont="1" applyFill="1" applyBorder="1" applyAlignment="1" applyProtection="1">
      <alignment horizontal="center" vertical="center"/>
      <protection locked="0"/>
    </xf>
    <xf numFmtId="164" fontId="27" fillId="2" borderId="14" xfId="2" applyNumberFormat="1" applyFont="1" applyFill="1" applyBorder="1" applyAlignment="1" applyProtection="1">
      <alignment horizontal="right" vertical="center"/>
      <protection locked="0"/>
    </xf>
    <xf numFmtId="0" fontId="27" fillId="2" borderId="44" xfId="0" applyFont="1" applyFill="1" applyBorder="1" applyAlignment="1" applyProtection="1">
      <alignment horizontal="right" vertical="center" wrapText="1"/>
      <protection locked="0"/>
    </xf>
    <xf numFmtId="164" fontId="27" fillId="2" borderId="36" xfId="0" applyNumberFormat="1" applyFont="1" applyFill="1" applyBorder="1" applyAlignment="1" applyProtection="1">
      <alignment vertical="center"/>
      <protection locked="0"/>
    </xf>
    <xf numFmtId="164" fontId="27" fillId="2" borderId="11" xfId="2" applyNumberFormat="1" applyFont="1" applyFill="1" applyBorder="1" applyAlignment="1" applyProtection="1">
      <alignment vertical="center"/>
      <protection locked="0"/>
    </xf>
    <xf numFmtId="164" fontId="31" fillId="2" borderId="43" xfId="2" applyNumberFormat="1" applyFont="1" applyFill="1" applyBorder="1" applyAlignment="1" applyProtection="1">
      <alignment vertical="center"/>
      <protection locked="0"/>
    </xf>
    <xf numFmtId="164" fontId="31" fillId="2" borderId="37" xfId="2" applyNumberFormat="1" applyFont="1" applyFill="1" applyBorder="1" applyAlignment="1" applyProtection="1">
      <alignment vertical="center"/>
      <protection locked="0"/>
    </xf>
    <xf numFmtId="164" fontId="31" fillId="2" borderId="36" xfId="2" applyNumberFormat="1" applyFont="1" applyFill="1" applyBorder="1" applyAlignment="1" applyProtection="1">
      <alignment vertical="center"/>
      <protection locked="0"/>
    </xf>
    <xf numFmtId="0" fontId="27" fillId="2" borderId="30" xfId="0" applyFont="1" applyFill="1" applyBorder="1" applyAlignment="1" applyProtection="1">
      <alignment horizontal="center" vertical="center"/>
      <protection locked="0"/>
    </xf>
    <xf numFmtId="0" fontId="31" fillId="2" borderId="25" xfId="0" applyFont="1" applyFill="1" applyBorder="1" applyAlignment="1" applyProtection="1">
      <alignment horizontal="center" vertical="center"/>
      <protection locked="0"/>
    </xf>
    <xf numFmtId="0" fontId="31" fillId="0" borderId="24" xfId="0" applyFont="1" applyFill="1" applyBorder="1" applyAlignment="1" applyProtection="1">
      <alignment horizontal="center" vertical="center"/>
      <protection locked="0"/>
    </xf>
    <xf numFmtId="0" fontId="31" fillId="2" borderId="23" xfId="0" applyFont="1" applyFill="1" applyBorder="1" applyAlignment="1" applyProtection="1">
      <alignment vertical="center" wrapText="1"/>
      <protection locked="0"/>
    </xf>
    <xf numFmtId="164" fontId="31" fillId="2" borderId="22" xfId="2" applyNumberFormat="1" applyFont="1" applyFill="1" applyBorder="1" applyAlignment="1" applyProtection="1">
      <alignment vertical="center"/>
      <protection locked="0"/>
    </xf>
    <xf numFmtId="164" fontId="31" fillId="2" borderId="21" xfId="2" applyNumberFormat="1" applyFont="1" applyFill="1" applyBorder="1" applyAlignment="1" applyProtection="1">
      <alignment vertical="center"/>
      <protection locked="0"/>
    </xf>
    <xf numFmtId="164" fontId="31" fillId="2" borderId="18" xfId="2" applyNumberFormat="1" applyFont="1" applyFill="1" applyBorder="1" applyAlignment="1" applyProtection="1">
      <alignment vertical="center"/>
      <protection locked="0"/>
    </xf>
    <xf numFmtId="164" fontId="31" fillId="2" borderId="17" xfId="2" applyNumberFormat="1" applyFont="1" applyFill="1" applyBorder="1" applyAlignment="1" applyProtection="1">
      <alignment vertical="center"/>
      <protection locked="0"/>
    </xf>
    <xf numFmtId="164" fontId="31" fillId="2" borderId="19" xfId="2" applyNumberFormat="1" applyFont="1" applyFill="1" applyBorder="1" applyAlignment="1" applyProtection="1">
      <alignment vertical="center"/>
      <protection locked="0"/>
    </xf>
    <xf numFmtId="164" fontId="31" fillId="2" borderId="16" xfId="2" applyNumberFormat="1" applyFont="1" applyFill="1" applyBorder="1" applyAlignment="1" applyProtection="1">
      <alignment vertical="center"/>
      <protection locked="0"/>
    </xf>
    <xf numFmtId="0" fontId="31" fillId="2" borderId="15" xfId="0" applyFont="1" applyFill="1" applyBorder="1" applyAlignment="1" applyProtection="1">
      <alignment vertical="center"/>
      <protection locked="0"/>
    </xf>
    <xf numFmtId="0" fontId="27" fillId="2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1" fillId="2" borderId="14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/>
    </xf>
    <xf numFmtId="0" fontId="27" fillId="2" borderId="14" xfId="0" applyFont="1" applyFill="1" applyBorder="1"/>
    <xf numFmtId="0" fontId="27" fillId="2" borderId="13" xfId="0" applyFont="1" applyFill="1" applyBorder="1"/>
    <xf numFmtId="164" fontId="31" fillId="2" borderId="12" xfId="1" applyNumberFormat="1" applyFont="1" applyFill="1" applyBorder="1" applyAlignment="1">
      <alignment vertical="center"/>
    </xf>
    <xf numFmtId="43" fontId="31" fillId="2" borderId="12" xfId="1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/>
    <xf numFmtId="0" fontId="27" fillId="2" borderId="8" xfId="0" applyFont="1" applyFill="1" applyBorder="1"/>
    <xf numFmtId="164" fontId="31" fillId="2" borderId="11" xfId="1" applyNumberFormat="1" applyFont="1" applyFill="1" applyBorder="1" applyAlignment="1">
      <alignment vertical="center"/>
    </xf>
    <xf numFmtId="0" fontId="29" fillId="2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43" fontId="34" fillId="2" borderId="0" xfId="1" applyFont="1" applyFill="1"/>
    <xf numFmtId="164" fontId="34" fillId="2" borderId="0" xfId="1" applyNumberFormat="1" applyFont="1" applyFill="1"/>
    <xf numFmtId="164" fontId="29" fillId="2" borderId="0" xfId="0" applyNumberFormat="1" applyFont="1" applyFill="1"/>
    <xf numFmtId="43" fontId="29" fillId="2" borderId="0" xfId="0" applyNumberFormat="1" applyFont="1" applyFill="1"/>
    <xf numFmtId="0" fontId="27" fillId="0" borderId="26" xfId="0" applyFont="1" applyFill="1" applyBorder="1" applyAlignment="1" applyProtection="1">
      <alignment vertical="center" wrapText="1" readingOrder="2"/>
      <protection locked="0"/>
    </xf>
    <xf numFmtId="0" fontId="27" fillId="0" borderId="42" xfId="0" applyFont="1" applyFill="1" applyBorder="1" applyAlignment="1" applyProtection="1">
      <alignment vertical="center" wrapText="1"/>
      <protection locked="0"/>
    </xf>
    <xf numFmtId="0" fontId="31" fillId="2" borderId="23" xfId="0" applyNumberFormat="1" applyFont="1" applyFill="1" applyBorder="1" applyAlignment="1" applyProtection="1">
      <alignment horizontal="center" vertical="center"/>
      <protection locked="0"/>
    </xf>
    <xf numFmtId="0" fontId="27" fillId="0" borderId="48" xfId="0" applyNumberFormat="1" applyFont="1" applyFill="1" applyBorder="1" applyAlignment="1" applyProtection="1">
      <alignment horizontal="center" vertical="center"/>
      <protection locked="0"/>
    </xf>
    <xf numFmtId="0" fontId="27" fillId="0" borderId="48" xfId="0" applyNumberFormat="1" applyFont="1" applyFill="1" applyBorder="1" applyAlignment="1" applyProtection="1">
      <alignment horizontal="right" vertical="center" wrapText="1"/>
      <protection locked="0"/>
    </xf>
    <xf numFmtId="0" fontId="27" fillId="0" borderId="49" xfId="0" applyFont="1" applyFill="1" applyBorder="1" applyAlignment="1" applyProtection="1">
      <alignment vertical="center" wrapText="1"/>
      <protection locked="0"/>
    </xf>
    <xf numFmtId="0" fontId="27" fillId="0" borderId="2" xfId="0" applyFont="1" applyFill="1" applyBorder="1" applyAlignment="1">
      <alignment vertical="center"/>
    </xf>
    <xf numFmtId="0" fontId="27" fillId="0" borderId="6" xfId="0" applyFont="1" applyFill="1" applyBorder="1" applyAlignment="1" applyProtection="1">
      <alignment horizontal="center" vertical="center"/>
      <protection locked="0"/>
    </xf>
    <xf numFmtId="0" fontId="27" fillId="0" borderId="31" xfId="0" applyFont="1" applyFill="1" applyBorder="1" applyAlignment="1" applyProtection="1">
      <alignment vertical="center" wrapText="1"/>
      <protection locked="0"/>
    </xf>
    <xf numFmtId="164" fontId="27" fillId="0" borderId="46" xfId="2" applyNumberFormat="1" applyFont="1" applyFill="1" applyBorder="1" applyAlignment="1" applyProtection="1">
      <alignment vertical="center"/>
      <protection locked="0"/>
    </xf>
    <xf numFmtId="0" fontId="27" fillId="0" borderId="37" xfId="0" applyFont="1" applyFill="1" applyBorder="1" applyAlignment="1" applyProtection="1">
      <alignment horizontal="right" vertical="center" wrapText="1"/>
      <protection locked="0"/>
    </xf>
    <xf numFmtId="0" fontId="35" fillId="0" borderId="78" xfId="3" applyNumberFormat="1" applyFont="1" applyFill="1" applyBorder="1" applyAlignment="1">
      <alignment horizontal="right" vertical="center" wrapText="1"/>
    </xf>
    <xf numFmtId="3" fontId="27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6" xfId="0" applyFont="1" applyFill="1" applyBorder="1" applyAlignment="1" applyProtection="1">
      <alignment vertical="center"/>
      <protection locked="0"/>
    </xf>
    <xf numFmtId="0" fontId="32" fillId="0" borderId="0" xfId="0" applyFont="1" applyFill="1" applyAlignment="1">
      <alignment horizontal="right" vertical="center" readingOrder="2"/>
    </xf>
    <xf numFmtId="0" fontId="27" fillId="2" borderId="48" xfId="0" applyFont="1" applyFill="1" applyBorder="1" applyAlignment="1" applyProtection="1">
      <alignment vertical="center" wrapText="1" readingOrder="2"/>
      <protection locked="0"/>
    </xf>
    <xf numFmtId="164" fontId="27" fillId="0" borderId="37" xfId="1" applyNumberFormat="1" applyFont="1" applyFill="1" applyBorder="1" applyAlignment="1" applyProtection="1">
      <alignment horizontal="right" vertical="center" wrapText="1"/>
      <protection locked="0"/>
    </xf>
    <xf numFmtId="0" fontId="27" fillId="0" borderId="29" xfId="0" applyFont="1" applyFill="1" applyBorder="1" applyAlignment="1" applyProtection="1">
      <alignment horizontal="center" vertical="center"/>
      <protection locked="0"/>
    </xf>
    <xf numFmtId="164" fontId="27" fillId="0" borderId="35" xfId="2" applyNumberFormat="1" applyFont="1" applyFill="1" applyBorder="1" applyAlignment="1" applyProtection="1">
      <alignment vertical="center"/>
      <protection locked="0"/>
    </xf>
    <xf numFmtId="164" fontId="27" fillId="0" borderId="33" xfId="2" applyNumberFormat="1" applyFont="1" applyFill="1" applyBorder="1" applyAlignment="1" applyProtection="1">
      <alignment vertical="center"/>
      <protection locked="0"/>
    </xf>
    <xf numFmtId="164" fontId="27" fillId="2" borderId="19" xfId="2" applyNumberFormat="1" applyFont="1" applyFill="1" applyBorder="1" applyAlignment="1" applyProtection="1">
      <alignment vertical="center"/>
      <protection locked="0"/>
    </xf>
    <xf numFmtId="0" fontId="29" fillId="0" borderId="1" xfId="0" applyFont="1" applyFill="1" applyBorder="1" applyAlignment="1">
      <alignment vertical="center"/>
    </xf>
    <xf numFmtId="0" fontId="29" fillId="0" borderId="14" xfId="0" applyFont="1" applyFill="1" applyBorder="1" applyAlignment="1">
      <alignment vertical="center"/>
    </xf>
    <xf numFmtId="41" fontId="27" fillId="2" borderId="33" xfId="2" applyNumberFormat="1" applyFont="1" applyFill="1" applyBorder="1" applyAlignment="1" applyProtection="1">
      <alignment vertical="distributed"/>
      <protection locked="0"/>
    </xf>
    <xf numFmtId="164" fontId="27" fillId="2" borderId="26" xfId="2" applyNumberFormat="1" applyFont="1" applyFill="1" applyBorder="1" applyAlignment="1" applyProtection="1">
      <alignment horizontal="right" vertical="center" wrapText="1"/>
      <protection locked="0"/>
    </xf>
    <xf numFmtId="0" fontId="27" fillId="0" borderId="1" xfId="0" applyFont="1" applyFill="1" applyBorder="1" applyAlignment="1" applyProtection="1">
      <alignment horizontal="right" vertical="center" wrapText="1"/>
      <protection locked="0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31" fillId="2" borderId="41" xfId="0" applyNumberFormat="1" applyFont="1" applyFill="1" applyBorder="1" applyAlignment="1" applyProtection="1">
      <alignment horizontal="center" vertical="center"/>
      <protection locked="0"/>
    </xf>
    <xf numFmtId="0" fontId="31" fillId="2" borderId="40" xfId="0" applyNumberFormat="1" applyFont="1" applyFill="1" applyBorder="1" applyAlignment="1" applyProtection="1">
      <alignment horizontal="center" vertical="center"/>
      <protection locked="0"/>
    </xf>
    <xf numFmtId="0" fontId="31" fillId="2" borderId="39" xfId="0" applyNumberFormat="1" applyFont="1" applyFill="1" applyBorder="1" applyAlignment="1" applyProtection="1">
      <alignment horizontal="center" vertical="center"/>
      <protection locked="0"/>
    </xf>
    <xf numFmtId="0" fontId="31" fillId="2" borderId="22" xfId="0" applyNumberFormat="1" applyFont="1" applyFill="1" applyBorder="1" applyAlignment="1" applyProtection="1">
      <alignment horizontal="center" vertical="center"/>
      <protection locked="0"/>
    </xf>
    <xf numFmtId="0" fontId="31" fillId="2" borderId="23" xfId="0" applyNumberFormat="1" applyFont="1" applyFill="1" applyBorder="1" applyAlignment="1" applyProtection="1">
      <alignment horizontal="center" vertical="center"/>
      <protection locked="0"/>
    </xf>
    <xf numFmtId="0" fontId="31" fillId="2" borderId="20" xfId="0" applyNumberFormat="1" applyFont="1" applyFill="1" applyBorder="1" applyAlignment="1" applyProtection="1">
      <alignment horizontal="center" vertical="center"/>
      <protection locked="0"/>
    </xf>
    <xf numFmtId="0" fontId="31" fillId="2" borderId="52" xfId="0" applyNumberFormat="1" applyFont="1" applyFill="1" applyBorder="1" applyAlignment="1" applyProtection="1">
      <alignment horizontal="center" vertical="center"/>
      <protection locked="0"/>
    </xf>
    <xf numFmtId="0" fontId="31" fillId="2" borderId="64" xfId="0" applyNumberFormat="1" applyFont="1" applyFill="1" applyBorder="1" applyAlignment="1" applyProtection="1">
      <alignment horizontal="center" vertical="center"/>
      <protection locked="0"/>
    </xf>
    <xf numFmtId="0" fontId="31" fillId="2" borderId="63" xfId="0" applyNumberFormat="1" applyFont="1" applyFill="1" applyBorder="1" applyAlignment="1" applyProtection="1">
      <alignment horizontal="center" vertical="center"/>
      <protection locked="0"/>
    </xf>
    <xf numFmtId="0" fontId="31" fillId="2" borderId="62" xfId="0" applyNumberFormat="1" applyFont="1" applyFill="1" applyBorder="1" applyAlignment="1" applyProtection="1">
      <alignment horizontal="center" vertical="center"/>
      <protection locked="0"/>
    </xf>
    <xf numFmtId="164" fontId="30" fillId="2" borderId="0" xfId="2" applyNumberFormat="1" applyFont="1" applyFill="1" applyBorder="1" applyAlignment="1" applyProtection="1">
      <alignment horizontal="right"/>
      <protection locked="0"/>
    </xf>
    <xf numFmtId="0" fontId="31" fillId="2" borderId="71" xfId="0" applyFont="1" applyFill="1" applyBorder="1" applyAlignment="1" applyProtection="1">
      <alignment horizontal="center" vertical="top"/>
      <protection locked="0"/>
    </xf>
    <xf numFmtId="0" fontId="31" fillId="2" borderId="54" xfId="0" applyFont="1" applyFill="1" applyBorder="1" applyAlignment="1" applyProtection="1">
      <alignment horizontal="center" vertical="top"/>
      <protection locked="0"/>
    </xf>
    <xf numFmtId="0" fontId="31" fillId="0" borderId="71" xfId="0" applyFont="1" applyFill="1" applyBorder="1" applyAlignment="1" applyProtection="1">
      <alignment horizontal="center" vertical="top"/>
      <protection locked="0"/>
    </xf>
    <xf numFmtId="0" fontId="31" fillId="0" borderId="54" xfId="0" applyFont="1" applyFill="1" applyBorder="1" applyAlignment="1" applyProtection="1">
      <alignment horizontal="center" vertical="top"/>
      <protection locked="0"/>
    </xf>
    <xf numFmtId="0" fontId="31" fillId="2" borderId="69" xfId="0" applyFont="1" applyFill="1" applyBorder="1" applyAlignment="1" applyProtection="1">
      <alignment horizontal="center" vertical="top" wrapText="1"/>
      <protection locked="0"/>
    </xf>
    <xf numFmtId="0" fontId="31" fillId="2" borderId="58" xfId="0" applyFont="1" applyFill="1" applyBorder="1" applyAlignment="1" applyProtection="1">
      <alignment horizontal="center" vertical="top" wrapText="1"/>
      <protection locked="0"/>
    </xf>
    <xf numFmtId="0" fontId="31" fillId="2" borderId="41" xfId="0" applyFont="1" applyFill="1" applyBorder="1" applyAlignment="1" applyProtection="1">
      <alignment horizontal="center" vertical="top"/>
      <protection locked="0"/>
    </xf>
    <xf numFmtId="0" fontId="31" fillId="2" borderId="39" xfId="0" applyFont="1" applyFill="1" applyBorder="1" applyAlignment="1" applyProtection="1">
      <alignment horizontal="center" vertical="top"/>
      <protection locked="0"/>
    </xf>
    <xf numFmtId="0" fontId="31" fillId="2" borderId="40" xfId="0" applyFont="1" applyFill="1" applyBorder="1" applyAlignment="1" applyProtection="1">
      <alignment horizontal="center" vertical="top"/>
      <protection locked="0"/>
    </xf>
    <xf numFmtId="0" fontId="31" fillId="2" borderId="69" xfId="0" applyFont="1" applyFill="1" applyBorder="1" applyAlignment="1" applyProtection="1">
      <alignment horizontal="center" vertical="top"/>
      <protection locked="0"/>
    </xf>
    <xf numFmtId="0" fontId="31" fillId="2" borderId="58" xfId="0" applyFont="1" applyFill="1" applyBorder="1" applyAlignment="1" applyProtection="1">
      <alignment horizontal="center" vertical="top"/>
      <protection locked="0"/>
    </xf>
    <xf numFmtId="2" fontId="8" fillId="0" borderId="6" xfId="0" applyNumberFormat="1" applyFont="1" applyBorder="1"/>
    <xf numFmtId="164" fontId="8" fillId="0" borderId="45" xfId="1" applyNumberFormat="1" applyFont="1" applyBorder="1"/>
    <xf numFmtId="0" fontId="8" fillId="0" borderId="46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3" xfId="0" applyFont="1" applyBorder="1" applyAlignment="1">
      <alignment vertical="top" wrapText="1"/>
    </xf>
    <xf numFmtId="0" fontId="8" fillId="0" borderId="35" xfId="0" applyFont="1" applyBorder="1" applyAlignment="1">
      <alignment horizontal="center"/>
    </xf>
    <xf numFmtId="0" fontId="8" fillId="0" borderId="79" xfId="0" applyFont="1" applyBorder="1" applyAlignment="1">
      <alignment horizontal="center"/>
    </xf>
    <xf numFmtId="164" fontId="8" fillId="0" borderId="33" xfId="1" applyNumberFormat="1" applyFont="1" applyBorder="1"/>
    <xf numFmtId="168" fontId="8" fillId="0" borderId="4" xfId="1" applyNumberFormat="1" applyFont="1" applyBorder="1"/>
    <xf numFmtId="168" fontId="8" fillId="0" borderId="33" xfId="1" applyNumberFormat="1" applyFont="1" applyBorder="1" applyAlignment="1">
      <alignment wrapText="1"/>
    </xf>
    <xf numFmtId="168" fontId="8" fillId="0" borderId="6" xfId="0" applyNumberFormat="1" applyFont="1" applyBorder="1"/>
    <xf numFmtId="168" fontId="8" fillId="0" borderId="2" xfId="0" applyNumberFormat="1" applyFont="1" applyBorder="1"/>
    <xf numFmtId="168" fontId="8" fillId="0" borderId="5" xfId="1" applyNumberFormat="1" applyFont="1" applyBorder="1"/>
    <xf numFmtId="168" fontId="8" fillId="0" borderId="45" xfId="1" applyNumberFormat="1" applyFont="1" applyBorder="1"/>
    <xf numFmtId="168" fontId="8" fillId="0" borderId="5" xfId="1" applyNumberFormat="1" applyFont="1" applyFill="1" applyBorder="1"/>
    <xf numFmtId="168" fontId="8" fillId="0" borderId="2" xfId="0" applyNumberFormat="1" applyFont="1" applyFill="1" applyBorder="1"/>
    <xf numFmtId="168" fontId="8" fillId="0" borderId="0" xfId="0" applyNumberFormat="1" applyFont="1"/>
    <xf numFmtId="168" fontId="8" fillId="0" borderId="7" xfId="1" applyNumberFormat="1" applyFont="1" applyBorder="1"/>
    <xf numFmtId="168" fontId="8" fillId="0" borderId="29" xfId="0" applyNumberFormat="1" applyFont="1" applyBorder="1" applyAlignment="1">
      <alignment horizontal="center"/>
    </xf>
  </cellXfs>
  <cellStyles count="5">
    <cellStyle name="Comma" xfId="1" builtinId="3"/>
    <cellStyle name="Comma 3 2" xfId="2"/>
    <cellStyle name="Normal" xfId="0" builtinId="0"/>
    <cellStyle name="Normal 2" xfId="4"/>
    <cellStyle name="Normal_עותק של פיתוח  21012015" xfId="3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 style="double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881744</xdr:colOff>
      <xdr:row>6</xdr:row>
      <xdr:rowOff>27215</xdr:rowOff>
    </xdr:to>
    <xdr:pic>
      <xdr:nvPicPr>
        <xdr:cNvPr id="2" name="תמונה 1" descr="עיריית חולון-לוגו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2760456" y="0"/>
          <a:ext cx="1819004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22860</xdr:rowOff>
    </xdr:from>
    <xdr:to>
      <xdr:col>2</xdr:col>
      <xdr:colOff>83820</xdr:colOff>
      <xdr:row>5</xdr:row>
      <xdr:rowOff>242677</xdr:rowOff>
    </xdr:to>
    <xdr:pic>
      <xdr:nvPicPr>
        <xdr:cNvPr id="2" name="תמונה 1" descr="עיריית חולון-לוגו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83380" y="22860"/>
          <a:ext cx="1691640" cy="1629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itleRegion1.a29.f91.1" displayName="TitleRegion1.a29.f91.1" ref="A29:F91" totalsRowShown="0" headerRowBorderDxfId="5" tableBorderDxfId="6">
  <autoFilter ref="A29:F9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סעיף"/>
    <tableColumn id="2" name="תקבולים" dataDxfId="4"/>
    <tableColumn id="3" name="תקציב 2024" dataDxfId="3" dataCellStyle="Comma"/>
    <tableColumn id="4" name="סעיף2" dataDxfId="2"/>
    <tableColumn id="5" name="תשלומים" dataDxfId="1"/>
    <tableColumn id="6" name="תקציב 20243" dataDxfId="0" dataCellStyle="Comma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Z10000"/>
  <sheetViews>
    <sheetView rightToLeft="1" tabSelected="1" zoomScale="70" zoomScaleNormal="70" workbookViewId="0">
      <selection activeCell="F13" sqref="F13"/>
    </sheetView>
  </sheetViews>
  <sheetFormatPr defaultColWidth="9.140625" defaultRowHeight="19.5"/>
  <cols>
    <col min="1" max="1" width="13.7109375" style="1" customWidth="1"/>
    <col min="2" max="2" width="46.7109375" style="1" customWidth="1"/>
    <col min="3" max="3" width="19.28515625" style="1" customWidth="1"/>
    <col min="4" max="4" width="11.42578125" style="1" customWidth="1"/>
    <col min="5" max="5" width="37" style="1" customWidth="1"/>
    <col min="6" max="6" width="25.85546875" style="1" customWidth="1"/>
    <col min="7" max="7" width="15.7109375" style="1" bestFit="1" customWidth="1"/>
    <col min="8" max="8" width="9" style="1" customWidth="1"/>
    <col min="9" max="10" width="9.140625" style="1"/>
    <col min="11" max="11" width="13.28515625" style="1" bestFit="1" customWidth="1"/>
    <col min="12" max="12" width="9.140625" style="1"/>
    <col min="13" max="13" width="11.7109375" style="1" bestFit="1" customWidth="1"/>
    <col min="14" max="16384" width="9.140625" style="1"/>
  </cols>
  <sheetData>
    <row r="1" spans="1:7" ht="12.75" customHeight="1">
      <c r="A1" s="417"/>
      <c r="C1" s="2"/>
      <c r="D1" s="2"/>
      <c r="E1" s="2"/>
      <c r="F1" s="2"/>
    </row>
    <row r="2" spans="1:7" ht="23.25">
      <c r="A2" s="417"/>
      <c r="C2" s="3" t="s">
        <v>0</v>
      </c>
      <c r="D2" s="4"/>
      <c r="F2" s="2"/>
    </row>
    <row r="3" spans="1:7" ht="12.75" customHeight="1">
      <c r="A3" s="417"/>
      <c r="C3" s="4"/>
      <c r="D3" s="4"/>
      <c r="F3" s="2"/>
    </row>
    <row r="4" spans="1:7" ht="12.75" customHeight="1">
      <c r="A4" s="5"/>
      <c r="C4" s="4"/>
      <c r="D4" s="4"/>
      <c r="F4" s="2"/>
      <c r="G4" s="6"/>
    </row>
    <row r="5" spans="1:7" ht="29.25">
      <c r="A5" s="5"/>
      <c r="C5" s="7" t="s">
        <v>1</v>
      </c>
      <c r="D5" s="8"/>
      <c r="F5" s="2"/>
    </row>
    <row r="6" spans="1:7" ht="24" customHeight="1">
      <c r="A6" s="5"/>
      <c r="C6" s="8"/>
      <c r="D6" s="8"/>
      <c r="F6" s="2"/>
    </row>
    <row r="7" spans="1:7" ht="22.9" customHeight="1">
      <c r="A7" s="5"/>
      <c r="C7" s="9" t="s">
        <v>2</v>
      </c>
      <c r="D7" s="9"/>
      <c r="F7" s="416">
        <v>45398</v>
      </c>
    </row>
    <row r="8" spans="1:7" ht="24.75" customHeight="1">
      <c r="A8" s="10" t="s">
        <v>3</v>
      </c>
      <c r="B8" s="11"/>
      <c r="C8" s="9"/>
      <c r="D8" s="9"/>
      <c r="F8" s="12"/>
      <c r="G8" s="13"/>
    </row>
    <row r="9" spans="1:7" ht="24.75" customHeight="1">
      <c r="A9" s="10" t="s">
        <v>4</v>
      </c>
      <c r="B9" s="11"/>
      <c r="C9" s="14"/>
      <c r="F9" s="2"/>
    </row>
    <row r="10" spans="1:7" ht="23.25">
      <c r="A10" s="10" t="s">
        <v>430</v>
      </c>
      <c r="B10" s="10"/>
      <c r="C10" s="2"/>
      <c r="D10" s="2"/>
      <c r="E10" s="2"/>
      <c r="F10" s="2"/>
    </row>
    <row r="11" spans="1:7" ht="23.25">
      <c r="A11" s="2"/>
      <c r="B11" s="2"/>
      <c r="C11" s="2"/>
      <c r="D11" s="2"/>
      <c r="E11" s="2"/>
      <c r="F11" s="2"/>
    </row>
    <row r="12" spans="1:7" ht="23.25">
      <c r="A12" s="2"/>
      <c r="B12" s="15" t="s">
        <v>5</v>
      </c>
      <c r="C12" s="2"/>
      <c r="D12" s="2"/>
      <c r="E12" s="2"/>
      <c r="F12" s="2"/>
    </row>
    <row r="13" spans="1:7" ht="23.25">
      <c r="A13" s="2"/>
      <c r="B13" s="16"/>
      <c r="C13" s="15" t="s">
        <v>151</v>
      </c>
      <c r="D13" s="15"/>
      <c r="E13" s="15"/>
      <c r="F13" s="2"/>
    </row>
    <row r="14" spans="1:7" ht="23.25">
      <c r="A14" s="10" t="s">
        <v>6</v>
      </c>
      <c r="B14" s="15"/>
      <c r="C14" s="15"/>
      <c r="D14" s="15"/>
      <c r="E14" s="15"/>
      <c r="F14" s="2"/>
    </row>
    <row r="15" spans="1:7" ht="23.25">
      <c r="A15" s="10" t="s">
        <v>7</v>
      </c>
      <c r="B15" s="10" t="s">
        <v>152</v>
      </c>
      <c r="C15" s="10"/>
      <c r="D15" s="2"/>
      <c r="E15" s="2"/>
      <c r="F15" s="2"/>
    </row>
    <row r="16" spans="1:7" ht="23.25">
      <c r="A16" s="10"/>
      <c r="B16" s="10"/>
      <c r="C16" s="10"/>
      <c r="D16" s="2"/>
      <c r="E16" s="2"/>
      <c r="F16" s="2"/>
    </row>
    <row r="17" spans="1:8" ht="23.25">
      <c r="A17" s="418" t="s">
        <v>153</v>
      </c>
      <c r="B17" s="418"/>
      <c r="C17" s="418"/>
      <c r="D17" s="418"/>
      <c r="E17" s="418"/>
      <c r="F17" s="418"/>
    </row>
    <row r="18" spans="1:8" ht="23.25">
      <c r="A18" s="2"/>
      <c r="B18" s="2"/>
      <c r="C18" s="2"/>
      <c r="D18" s="2"/>
      <c r="E18" s="2"/>
      <c r="F18" s="2"/>
    </row>
    <row r="19" spans="1:8" ht="23.25">
      <c r="A19" s="2"/>
      <c r="B19" s="2"/>
      <c r="C19" s="10" t="s">
        <v>8</v>
      </c>
      <c r="D19" s="10"/>
      <c r="E19" s="2"/>
      <c r="F19" s="2"/>
    </row>
    <row r="20" spans="1:8" ht="23.25">
      <c r="A20" s="2"/>
      <c r="B20" s="2"/>
      <c r="C20" s="2"/>
      <c r="D20" s="2"/>
      <c r="E20" s="2"/>
      <c r="F20" s="2"/>
    </row>
    <row r="21" spans="1:8" ht="23.25">
      <c r="A21" s="10" t="s">
        <v>9</v>
      </c>
      <c r="B21" s="10"/>
      <c r="C21" s="10"/>
      <c r="D21" s="10"/>
      <c r="E21" s="10"/>
      <c r="F21" s="10"/>
      <c r="G21" s="17"/>
    </row>
    <row r="22" spans="1:8" ht="23.25">
      <c r="A22" s="10" t="s">
        <v>10</v>
      </c>
      <c r="B22" s="10"/>
      <c r="C22" s="10"/>
      <c r="D22" s="10"/>
      <c r="E22" s="10"/>
      <c r="F22" s="10"/>
      <c r="G22" s="17"/>
    </row>
    <row r="23" spans="1:8" ht="23.25">
      <c r="A23" s="10" t="s">
        <v>154</v>
      </c>
      <c r="B23" s="10"/>
      <c r="C23" s="10"/>
      <c r="D23" s="10"/>
      <c r="E23" s="10"/>
      <c r="F23" s="10"/>
      <c r="G23" s="17"/>
    </row>
    <row r="24" spans="1:8" ht="23.25">
      <c r="A24" s="10"/>
      <c r="B24" s="10"/>
      <c r="C24" s="10"/>
      <c r="D24" s="10"/>
      <c r="E24" s="10"/>
      <c r="F24" s="10"/>
      <c r="G24" s="17"/>
    </row>
    <row r="25" spans="1:8" ht="23.25">
      <c r="A25" s="18" t="s">
        <v>11</v>
      </c>
      <c r="B25" s="10"/>
      <c r="C25" s="10"/>
      <c r="D25" s="19" t="s">
        <v>12</v>
      </c>
      <c r="E25" s="19"/>
      <c r="F25" s="20"/>
      <c r="G25" s="17"/>
    </row>
    <row r="26" spans="1:8" ht="23.25">
      <c r="A26" s="10"/>
      <c r="B26" s="10"/>
      <c r="C26" s="10"/>
      <c r="D26" s="19"/>
      <c r="E26" s="19"/>
      <c r="F26" s="19"/>
      <c r="G26" s="17"/>
    </row>
    <row r="27" spans="1:8" ht="23.25">
      <c r="A27" s="10" t="s">
        <v>13</v>
      </c>
      <c r="B27" s="10"/>
      <c r="C27" s="10"/>
      <c r="D27" s="19" t="s">
        <v>14</v>
      </c>
      <c r="E27" s="19"/>
      <c r="F27" s="20"/>
      <c r="G27" s="17"/>
    </row>
    <row r="28" spans="1:8" ht="23.25">
      <c r="A28" s="2"/>
      <c r="B28" s="2"/>
      <c r="C28" s="2"/>
      <c r="D28" s="2"/>
      <c r="E28" s="2"/>
      <c r="F28" s="2"/>
    </row>
    <row r="29" spans="1:8" ht="23.25">
      <c r="A29" s="443" t="s">
        <v>15</v>
      </c>
      <c r="B29" s="444" t="s">
        <v>16</v>
      </c>
      <c r="C29" s="445" t="s">
        <v>155</v>
      </c>
      <c r="D29" s="446" t="s">
        <v>481</v>
      </c>
      <c r="E29" s="444" t="s">
        <v>17</v>
      </c>
      <c r="F29" s="447" t="s">
        <v>482</v>
      </c>
    </row>
    <row r="30" spans="1:8" ht="23.25">
      <c r="A30" s="441">
        <v>510</v>
      </c>
      <c r="B30" s="21" t="s">
        <v>18</v>
      </c>
      <c r="C30" s="451" t="s">
        <v>483</v>
      </c>
      <c r="D30" s="23">
        <v>61</v>
      </c>
      <c r="E30" s="23" t="s">
        <v>19</v>
      </c>
      <c r="F30" s="452" t="s">
        <v>483</v>
      </c>
      <c r="H30" s="24"/>
    </row>
    <row r="31" spans="1:8" ht="10.5" hidden="1" customHeight="1">
      <c r="A31" s="453" t="s">
        <v>483</v>
      </c>
      <c r="B31" s="454" t="s">
        <v>483</v>
      </c>
      <c r="C31" s="455" t="s">
        <v>483</v>
      </c>
      <c r="D31" s="454" t="s">
        <v>483</v>
      </c>
      <c r="E31" s="454" t="s">
        <v>483</v>
      </c>
      <c r="F31" s="456" t="s">
        <v>483</v>
      </c>
    </row>
    <row r="32" spans="1:8" ht="23.25">
      <c r="A32" s="441">
        <v>521</v>
      </c>
      <c r="B32" s="26" t="s">
        <v>20</v>
      </c>
      <c r="C32" s="27">
        <f>SUM(C34:C42)</f>
        <v>26000</v>
      </c>
      <c r="D32" s="23">
        <v>62</v>
      </c>
      <c r="E32" s="23" t="s">
        <v>21</v>
      </c>
      <c r="F32" s="456" t="s">
        <v>483</v>
      </c>
    </row>
    <row r="33" spans="1:9" ht="10.5" hidden="1" customHeight="1">
      <c r="A33" s="453" t="s">
        <v>483</v>
      </c>
      <c r="B33" s="454" t="s">
        <v>483</v>
      </c>
      <c r="C33" s="455" t="s">
        <v>483</v>
      </c>
      <c r="D33" s="454" t="s">
        <v>483</v>
      </c>
      <c r="E33" s="454" t="s">
        <v>483</v>
      </c>
      <c r="F33" s="456" t="s">
        <v>483</v>
      </c>
    </row>
    <row r="34" spans="1:9" ht="23.25">
      <c r="A34" s="32">
        <v>521.01</v>
      </c>
      <c r="B34" s="23" t="s">
        <v>22</v>
      </c>
      <c r="C34" s="25">
        <v>15000</v>
      </c>
      <c r="D34" s="23">
        <v>63</v>
      </c>
      <c r="E34" s="23" t="s">
        <v>23</v>
      </c>
      <c r="F34" s="456" t="s">
        <v>483</v>
      </c>
      <c r="G34" s="28"/>
      <c r="H34" s="24"/>
      <c r="I34" s="29"/>
    </row>
    <row r="35" spans="1:9" ht="8.25" hidden="1" customHeight="1">
      <c r="A35" s="453" t="s">
        <v>483</v>
      </c>
      <c r="B35" s="454" t="s">
        <v>483</v>
      </c>
      <c r="C35" s="455" t="s">
        <v>483</v>
      </c>
      <c r="D35" s="454" t="s">
        <v>483</v>
      </c>
      <c r="E35" s="454" t="s">
        <v>483</v>
      </c>
      <c r="F35" s="456" t="s">
        <v>483</v>
      </c>
      <c r="G35" s="28"/>
    </row>
    <row r="36" spans="1:9" ht="23.25">
      <c r="A36" s="32">
        <v>521.02</v>
      </c>
      <c r="B36" s="23" t="s">
        <v>24</v>
      </c>
      <c r="C36" s="455" t="s">
        <v>483</v>
      </c>
      <c r="D36" s="23">
        <v>64</v>
      </c>
      <c r="E36" s="23" t="s">
        <v>25</v>
      </c>
      <c r="F36" s="456" t="s">
        <v>483</v>
      </c>
      <c r="G36" s="28"/>
    </row>
    <row r="37" spans="1:9" ht="9" hidden="1" customHeight="1">
      <c r="A37" s="453" t="s">
        <v>483</v>
      </c>
      <c r="B37" s="454" t="s">
        <v>483</v>
      </c>
      <c r="C37" s="455" t="s">
        <v>483</v>
      </c>
      <c r="D37" s="454" t="s">
        <v>483</v>
      </c>
      <c r="E37" s="454" t="s">
        <v>483</v>
      </c>
      <c r="F37" s="456" t="s">
        <v>483</v>
      </c>
      <c r="G37" s="28"/>
    </row>
    <row r="38" spans="1:9" ht="23.25">
      <c r="A38" s="32">
        <v>521.03</v>
      </c>
      <c r="B38" s="23" t="s">
        <v>26</v>
      </c>
      <c r="C38" s="455" t="s">
        <v>483</v>
      </c>
      <c r="D38" s="23">
        <v>71</v>
      </c>
      <c r="E38" s="23" t="s">
        <v>27</v>
      </c>
      <c r="F38" s="442">
        <f>'תברים 2024'!G28</f>
        <v>2174.75</v>
      </c>
      <c r="G38" s="30"/>
      <c r="H38" s="30"/>
    </row>
    <row r="39" spans="1:9" ht="9.75" hidden="1" customHeight="1">
      <c r="A39" s="453" t="s">
        <v>483</v>
      </c>
      <c r="B39" s="454" t="s">
        <v>483</v>
      </c>
      <c r="C39" s="455" t="s">
        <v>483</v>
      </c>
      <c r="D39" s="454" t="s">
        <v>483</v>
      </c>
      <c r="E39" s="454" t="s">
        <v>483</v>
      </c>
      <c r="F39" s="456" t="s">
        <v>483</v>
      </c>
      <c r="G39" s="30"/>
      <c r="H39" s="30"/>
    </row>
    <row r="40" spans="1:9" ht="23.25">
      <c r="A40" s="32">
        <v>521.04</v>
      </c>
      <c r="B40" s="23" t="s">
        <v>28</v>
      </c>
      <c r="C40" s="25">
        <v>6000</v>
      </c>
      <c r="D40" s="23">
        <v>72</v>
      </c>
      <c r="E40" s="23" t="s">
        <v>29</v>
      </c>
      <c r="F40" s="442">
        <f>'תברים 2024'!G40</f>
        <v>9622.6</v>
      </c>
      <c r="G40" s="30"/>
      <c r="H40" s="24"/>
      <c r="I40" s="29"/>
    </row>
    <row r="41" spans="1:9" ht="9.75" hidden="1" customHeight="1">
      <c r="A41" s="453" t="s">
        <v>483</v>
      </c>
      <c r="B41" s="454" t="s">
        <v>483</v>
      </c>
      <c r="C41" s="455" t="s">
        <v>483</v>
      </c>
      <c r="D41" s="454" t="s">
        <v>483</v>
      </c>
      <c r="E41" s="454" t="s">
        <v>483</v>
      </c>
      <c r="F41" s="456" t="s">
        <v>483</v>
      </c>
      <c r="G41" s="30"/>
      <c r="H41" s="30"/>
    </row>
    <row r="42" spans="1:9" ht="23.25">
      <c r="A42" s="32">
        <v>521.99</v>
      </c>
      <c r="B42" s="23" t="s">
        <v>30</v>
      </c>
      <c r="C42" s="25">
        <v>5000</v>
      </c>
      <c r="D42" s="23">
        <v>73</v>
      </c>
      <c r="E42" s="23" t="s">
        <v>31</v>
      </c>
      <c r="F42" s="442">
        <f>'תברים 2024'!G87</f>
        <v>11724.300999999999</v>
      </c>
      <c r="G42" s="30"/>
      <c r="H42" s="30"/>
    </row>
    <row r="43" spans="1:9" ht="10.5" hidden="1" customHeight="1">
      <c r="A43" s="453" t="s">
        <v>483</v>
      </c>
      <c r="B43" s="454" t="s">
        <v>483</v>
      </c>
      <c r="C43" s="455" t="s">
        <v>483</v>
      </c>
      <c r="D43" s="454" t="s">
        <v>483</v>
      </c>
      <c r="E43" s="454" t="s">
        <v>483</v>
      </c>
      <c r="F43" s="456" t="s">
        <v>483</v>
      </c>
      <c r="G43" s="30"/>
      <c r="H43" s="30"/>
    </row>
    <row r="44" spans="1:9" ht="23.25">
      <c r="A44" s="441">
        <v>522</v>
      </c>
      <c r="B44" s="26" t="s">
        <v>32</v>
      </c>
      <c r="C44" s="27">
        <f>SUM(C46:C56)</f>
        <v>6151.299</v>
      </c>
      <c r="D44" s="23">
        <v>74</v>
      </c>
      <c r="E44" s="23" t="s">
        <v>33</v>
      </c>
      <c r="F44" s="442">
        <f>'תברים 2024'!G121+'תברים 2024'!G128+'תברים 2024'!G150+'תברים 2024'!G165+'תברים 2024'!G185</f>
        <v>98958.805999999997</v>
      </c>
      <c r="G44" s="30"/>
      <c r="H44" s="30"/>
    </row>
    <row r="45" spans="1:9" ht="10.5" hidden="1" customHeight="1">
      <c r="A45" s="453" t="s">
        <v>483</v>
      </c>
      <c r="B45" s="454" t="s">
        <v>483</v>
      </c>
      <c r="C45" s="455" t="s">
        <v>483</v>
      </c>
      <c r="D45" s="454" t="s">
        <v>483</v>
      </c>
      <c r="E45" s="454" t="s">
        <v>483</v>
      </c>
      <c r="F45" s="456" t="s">
        <v>483</v>
      </c>
      <c r="G45" s="30"/>
      <c r="H45" s="30"/>
    </row>
    <row r="46" spans="1:9" ht="23.25">
      <c r="A46" s="32">
        <v>522.05999999999995</v>
      </c>
      <c r="B46" s="23" t="s">
        <v>34</v>
      </c>
      <c r="C46" s="455" t="s">
        <v>483</v>
      </c>
      <c r="D46" s="23">
        <v>75</v>
      </c>
      <c r="E46" s="23" t="s">
        <v>35</v>
      </c>
      <c r="F46" s="456" t="s">
        <v>483</v>
      </c>
      <c r="G46" s="30"/>
      <c r="H46" s="30"/>
    </row>
    <row r="47" spans="1:9" ht="10.5" hidden="1" customHeight="1">
      <c r="A47" s="453" t="s">
        <v>483</v>
      </c>
      <c r="B47" s="454" t="s">
        <v>483</v>
      </c>
      <c r="C47" s="455" t="s">
        <v>483</v>
      </c>
      <c r="D47" s="454" t="s">
        <v>483</v>
      </c>
      <c r="E47" s="454" t="s">
        <v>483</v>
      </c>
      <c r="F47" s="456" t="s">
        <v>483</v>
      </c>
      <c r="G47" s="30"/>
      <c r="H47" s="30"/>
    </row>
    <row r="48" spans="1:9" ht="23.25">
      <c r="A48" s="441">
        <v>522.20000000000005</v>
      </c>
      <c r="B48" s="23" t="s">
        <v>36</v>
      </c>
      <c r="C48" s="25">
        <f>'תברים 2024'!S195+'תברים 2024'!S204+'תברים 2024'!S216+'תברים 2024'!S217+'תברים 2024'!S223+'תברים 2024'!S227+'תברים 2024'!S232+'תברים 2024'!S233+'תברים 2024'!S234+'תברים 2024'!S235+'תברים 2024'!S236+'תברים 2024'!S237+'תברים 2024'!S311+'תברים 2024'!S241</f>
        <v>4665.8310000000001</v>
      </c>
      <c r="D48" s="23">
        <v>76</v>
      </c>
      <c r="E48" s="23" t="s">
        <v>37</v>
      </c>
      <c r="F48" s="442">
        <f>'תברים 2024'!G194</f>
        <v>825</v>
      </c>
      <c r="G48" s="30"/>
      <c r="H48" s="31"/>
    </row>
    <row r="49" spans="1:13" ht="11.25" hidden="1" customHeight="1">
      <c r="A49" s="453" t="s">
        <v>483</v>
      </c>
      <c r="B49" s="454" t="s">
        <v>483</v>
      </c>
      <c r="C49" s="455" t="s">
        <v>483</v>
      </c>
      <c r="D49" s="454" t="s">
        <v>483</v>
      </c>
      <c r="E49" s="454" t="s">
        <v>483</v>
      </c>
      <c r="F49" s="456" t="s">
        <v>483</v>
      </c>
      <c r="G49" s="30"/>
      <c r="H49" s="30"/>
    </row>
    <row r="50" spans="1:13" ht="23.25">
      <c r="A50" s="32">
        <v>522.29</v>
      </c>
      <c r="B50" s="23" t="s">
        <v>38</v>
      </c>
      <c r="C50" s="25">
        <f>'תברים 2024'!S76+'תברים 2024'!S78</f>
        <v>1127.662</v>
      </c>
      <c r="D50" s="23">
        <v>77</v>
      </c>
      <c r="E50" s="23" t="s">
        <v>39</v>
      </c>
      <c r="F50" s="456" t="s">
        <v>483</v>
      </c>
      <c r="G50" s="30"/>
      <c r="H50" s="30"/>
    </row>
    <row r="51" spans="1:13" ht="9.75" hidden="1" customHeight="1">
      <c r="A51" s="453" t="s">
        <v>483</v>
      </c>
      <c r="B51" s="454" t="s">
        <v>483</v>
      </c>
      <c r="C51" s="455" t="s">
        <v>483</v>
      </c>
      <c r="D51" s="454" t="s">
        <v>483</v>
      </c>
      <c r="E51" s="454" t="s">
        <v>483</v>
      </c>
      <c r="F51" s="456" t="s">
        <v>483</v>
      </c>
      <c r="G51" s="30"/>
      <c r="H51" s="30"/>
    </row>
    <row r="52" spans="1:13" ht="23.25">
      <c r="A52" s="32">
        <v>522.37</v>
      </c>
      <c r="B52" s="23" t="s">
        <v>40</v>
      </c>
      <c r="C52" s="455" t="s">
        <v>483</v>
      </c>
      <c r="D52" s="23">
        <v>78</v>
      </c>
      <c r="E52" s="23" t="s">
        <v>41</v>
      </c>
      <c r="F52" s="456" t="s">
        <v>483</v>
      </c>
      <c r="G52" s="30"/>
      <c r="H52" s="30"/>
    </row>
    <row r="53" spans="1:13" ht="9.75" hidden="1" customHeight="1">
      <c r="A53" s="453" t="s">
        <v>483</v>
      </c>
      <c r="B53" s="454" t="s">
        <v>483</v>
      </c>
      <c r="C53" s="455" t="s">
        <v>483</v>
      </c>
      <c r="D53" s="454" t="s">
        <v>483</v>
      </c>
      <c r="E53" s="454" t="s">
        <v>483</v>
      </c>
      <c r="F53" s="456" t="s">
        <v>483</v>
      </c>
      <c r="G53" s="30"/>
      <c r="H53" s="30"/>
    </row>
    <row r="54" spans="1:13" ht="23.25">
      <c r="A54" s="441">
        <v>522.4</v>
      </c>
      <c r="B54" s="23" t="s">
        <v>42</v>
      </c>
      <c r="C54" s="25">
        <f>'תברים 2024'!S115+'תברים 2024'!S120+'תברים 2024'!S143</f>
        <v>252.80599999999998</v>
      </c>
      <c r="D54" s="23">
        <v>79</v>
      </c>
      <c r="E54" s="23" t="s">
        <v>43</v>
      </c>
      <c r="F54" s="456" t="s">
        <v>483</v>
      </c>
      <c r="G54" s="30"/>
      <c r="H54" s="31"/>
    </row>
    <row r="55" spans="1:13" ht="10.5" hidden="1" customHeight="1">
      <c r="A55" s="453" t="s">
        <v>483</v>
      </c>
      <c r="B55" s="454" t="s">
        <v>483</v>
      </c>
      <c r="C55" s="455" t="s">
        <v>483</v>
      </c>
      <c r="D55" s="454" t="s">
        <v>483</v>
      </c>
      <c r="E55" s="454" t="s">
        <v>483</v>
      </c>
      <c r="F55" s="456" t="s">
        <v>483</v>
      </c>
      <c r="G55" s="30"/>
      <c r="H55" s="31" t="str">
        <f>C55</f>
        <v>ריק במקור</v>
      </c>
    </row>
    <row r="56" spans="1:13" ht="23.25">
      <c r="A56" s="32">
        <v>522.99</v>
      </c>
      <c r="B56" s="23" t="s">
        <v>44</v>
      </c>
      <c r="C56" s="25">
        <f>'תברים 2024'!S8+'תברים 2024'!S27</f>
        <v>105</v>
      </c>
      <c r="D56" s="23">
        <v>81</v>
      </c>
      <c r="E56" s="23" t="s">
        <v>45</v>
      </c>
      <c r="F56" s="442">
        <f>'תברים 2024'!G205+'תברים 2024'!G214+'תברים 2024'!G244</f>
        <v>47483.741999999998</v>
      </c>
      <c r="G56" s="30"/>
      <c r="H56" s="31"/>
    </row>
    <row r="57" spans="1:13" ht="9.75" hidden="1" customHeight="1">
      <c r="A57" s="453" t="s">
        <v>483</v>
      </c>
      <c r="B57" s="454" t="s">
        <v>483</v>
      </c>
      <c r="C57" s="455" t="s">
        <v>483</v>
      </c>
      <c r="D57" s="454" t="s">
        <v>483</v>
      </c>
      <c r="E57" s="454" t="s">
        <v>483</v>
      </c>
      <c r="F57" s="456" t="s">
        <v>483</v>
      </c>
      <c r="G57" s="30"/>
      <c r="H57" s="30"/>
    </row>
    <row r="58" spans="1:13" ht="23.25">
      <c r="A58" s="441">
        <v>523</v>
      </c>
      <c r="B58" s="26" t="s">
        <v>46</v>
      </c>
      <c r="C58" s="27">
        <f>SUM(C60:C72)</f>
        <v>11389.638999999999</v>
      </c>
      <c r="D58" s="23">
        <v>82</v>
      </c>
      <c r="E58" s="23" t="s">
        <v>47</v>
      </c>
      <c r="F58" s="442">
        <f>'תברים 2024'!G265+'תברים 2024'!G274</f>
        <v>23060</v>
      </c>
      <c r="G58" s="30"/>
      <c r="H58" s="30"/>
      <c r="K58" s="24"/>
    </row>
    <row r="59" spans="1:13" ht="10.5" hidden="1" customHeight="1">
      <c r="A59" s="453" t="s">
        <v>483</v>
      </c>
      <c r="B59" s="454" t="s">
        <v>483</v>
      </c>
      <c r="C59" s="455" t="s">
        <v>483</v>
      </c>
      <c r="D59" s="454" t="s">
        <v>483</v>
      </c>
      <c r="E59" s="454" t="s">
        <v>483</v>
      </c>
      <c r="F59" s="456" t="s">
        <v>483</v>
      </c>
      <c r="G59" s="30"/>
      <c r="H59" s="30"/>
    </row>
    <row r="60" spans="1:13" ht="23.25">
      <c r="A60" s="32">
        <v>523.04999999999995</v>
      </c>
      <c r="B60" s="23" t="s">
        <v>48</v>
      </c>
      <c r="C60" s="455" t="s">
        <v>483</v>
      </c>
      <c r="D60" s="23">
        <v>83</v>
      </c>
      <c r="E60" s="23" t="s">
        <v>49</v>
      </c>
      <c r="F60" s="456" t="s">
        <v>483</v>
      </c>
      <c r="G60" s="30"/>
      <c r="H60" s="30"/>
    </row>
    <row r="61" spans="1:13" ht="10.5" hidden="1" customHeight="1">
      <c r="A61" s="453" t="s">
        <v>483</v>
      </c>
      <c r="B61" s="454" t="s">
        <v>483</v>
      </c>
      <c r="C61" s="455" t="s">
        <v>483</v>
      </c>
      <c r="D61" s="454" t="s">
        <v>483</v>
      </c>
      <c r="E61" s="454" t="s">
        <v>483</v>
      </c>
      <c r="F61" s="456" t="s">
        <v>483</v>
      </c>
      <c r="G61" s="30"/>
      <c r="H61" s="30"/>
    </row>
    <row r="62" spans="1:13" ht="23.25">
      <c r="A62" s="32">
        <v>523.07000000000005</v>
      </c>
      <c r="B62" s="23" t="s">
        <v>50</v>
      </c>
      <c r="C62" s="25">
        <f>'תברים 2024'!S264</f>
        <v>8000</v>
      </c>
      <c r="D62" s="23">
        <v>84</v>
      </c>
      <c r="E62" s="23" t="s">
        <v>51</v>
      </c>
      <c r="F62" s="442">
        <f>'תברים 2024'!G284</f>
        <v>6528</v>
      </c>
      <c r="G62" s="30"/>
      <c r="H62" s="31"/>
      <c r="K62" s="24"/>
    </row>
    <row r="63" spans="1:13" ht="9.75" hidden="1" customHeight="1">
      <c r="A63" s="453" t="s">
        <v>483</v>
      </c>
      <c r="B63" s="454" t="s">
        <v>483</v>
      </c>
      <c r="C63" s="455" t="s">
        <v>483</v>
      </c>
      <c r="D63" s="454" t="s">
        <v>483</v>
      </c>
      <c r="E63" s="453" t="s">
        <v>483</v>
      </c>
      <c r="F63" s="456" t="s">
        <v>483</v>
      </c>
      <c r="G63" s="30"/>
      <c r="H63" s="31"/>
    </row>
    <row r="64" spans="1:13" ht="23.25">
      <c r="A64" s="441">
        <v>523.1</v>
      </c>
      <c r="B64" s="23" t="s">
        <v>52</v>
      </c>
      <c r="C64" s="455" t="s">
        <v>483</v>
      </c>
      <c r="D64" s="23">
        <v>85</v>
      </c>
      <c r="E64" s="23" t="s">
        <v>53</v>
      </c>
      <c r="F64" s="456" t="s">
        <v>483</v>
      </c>
      <c r="G64" s="30"/>
      <c r="H64" s="31"/>
      <c r="M64" s="24"/>
    </row>
    <row r="65" spans="1:11" ht="9.75" hidden="1" customHeight="1">
      <c r="A65" s="453" t="s">
        <v>483</v>
      </c>
      <c r="B65" s="454" t="s">
        <v>483</v>
      </c>
      <c r="C65" s="455" t="s">
        <v>483</v>
      </c>
      <c r="D65" s="454" t="s">
        <v>483</v>
      </c>
      <c r="E65" s="454" t="s">
        <v>483</v>
      </c>
      <c r="F65" s="456" t="s">
        <v>483</v>
      </c>
      <c r="G65" s="30"/>
      <c r="H65" s="30"/>
    </row>
    <row r="66" spans="1:11" ht="23.25">
      <c r="A66" s="32">
        <v>523.25</v>
      </c>
      <c r="B66" s="23" t="s">
        <v>54</v>
      </c>
      <c r="C66" s="455" t="s">
        <v>483</v>
      </c>
      <c r="D66" s="23">
        <v>86</v>
      </c>
      <c r="E66" s="23" t="s">
        <v>55</v>
      </c>
      <c r="F66" s="456" t="s">
        <v>483</v>
      </c>
      <c r="G66" s="30"/>
      <c r="H66" s="30"/>
      <c r="I66" s="24"/>
      <c r="K66" s="24"/>
    </row>
    <row r="67" spans="1:11" ht="9" hidden="1" customHeight="1">
      <c r="A67" s="453" t="s">
        <v>483</v>
      </c>
      <c r="B67" s="454" t="s">
        <v>483</v>
      </c>
      <c r="C67" s="455" t="s">
        <v>483</v>
      </c>
      <c r="D67" s="454" t="s">
        <v>483</v>
      </c>
      <c r="E67" s="454" t="s">
        <v>483</v>
      </c>
      <c r="F67" s="456" t="s">
        <v>483</v>
      </c>
      <c r="G67" s="30"/>
      <c r="H67" s="30"/>
    </row>
    <row r="68" spans="1:11" ht="23.25">
      <c r="A68" s="32">
        <v>523.98</v>
      </c>
      <c r="B68" s="23" t="s">
        <v>56</v>
      </c>
      <c r="C68" s="25">
        <f>'תברים 2024'!S182+'תברים 2024'!S184+'תברים 2024'!S222+'תברים 2024'!S229+'תברים 2024'!S230+'תברים 2024'!S231+'תברים 2024'!S238+'תברים 2024'!S26</f>
        <v>2676</v>
      </c>
      <c r="D68" s="23">
        <v>87</v>
      </c>
      <c r="E68" s="23" t="s">
        <v>57</v>
      </c>
      <c r="F68" s="456" t="s">
        <v>483</v>
      </c>
      <c r="G68" s="30"/>
      <c r="H68" s="30"/>
    </row>
    <row r="69" spans="1:11" ht="9.75" hidden="1" customHeight="1">
      <c r="A69" s="453" t="s">
        <v>483</v>
      </c>
      <c r="B69" s="454" t="s">
        <v>483</v>
      </c>
      <c r="C69" s="455" t="s">
        <v>483</v>
      </c>
      <c r="D69" s="454" t="s">
        <v>483</v>
      </c>
      <c r="E69" s="454" t="s">
        <v>483</v>
      </c>
      <c r="F69" s="456" t="s">
        <v>483</v>
      </c>
      <c r="G69" s="30"/>
      <c r="H69" s="30"/>
    </row>
    <row r="70" spans="1:11" ht="23.25">
      <c r="A70" s="32">
        <v>523.99</v>
      </c>
      <c r="B70" s="23" t="s">
        <v>58</v>
      </c>
      <c r="C70" s="25">
        <f>'תברים 2024'!S85+'תברים 2024'!S283+'תברים 2024'!S299+'תברים 2024'!S253</f>
        <v>713.63900000000001</v>
      </c>
      <c r="D70" s="23">
        <v>91</v>
      </c>
      <c r="E70" s="23" t="s">
        <v>59</v>
      </c>
      <c r="F70" s="456" t="s">
        <v>483</v>
      </c>
      <c r="G70" s="30"/>
      <c r="H70" s="31"/>
    </row>
    <row r="71" spans="1:11" ht="9.75" hidden="1" customHeight="1">
      <c r="A71" s="453" t="s">
        <v>483</v>
      </c>
      <c r="B71" s="454" t="s">
        <v>483</v>
      </c>
      <c r="C71" s="455" t="s">
        <v>483</v>
      </c>
      <c r="D71" s="454" t="s">
        <v>483</v>
      </c>
      <c r="E71" s="454" t="s">
        <v>483</v>
      </c>
      <c r="F71" s="456" t="s">
        <v>483</v>
      </c>
      <c r="G71" s="30"/>
      <c r="H71" s="30"/>
    </row>
    <row r="72" spans="1:11" ht="23.25">
      <c r="A72" s="441">
        <v>530</v>
      </c>
      <c r="B72" s="23" t="s">
        <v>60</v>
      </c>
      <c r="C72" s="457" t="s">
        <v>483</v>
      </c>
      <c r="D72" s="23">
        <v>92</v>
      </c>
      <c r="E72" s="23" t="s">
        <v>61</v>
      </c>
      <c r="F72" s="456" t="s">
        <v>483</v>
      </c>
      <c r="G72" s="30"/>
      <c r="H72" s="24"/>
      <c r="K72" s="24"/>
    </row>
    <row r="73" spans="1:11" ht="23.25" hidden="1">
      <c r="A73" s="453" t="s">
        <v>483</v>
      </c>
      <c r="B73" s="454" t="s">
        <v>483</v>
      </c>
      <c r="C73" s="455" t="s">
        <v>483</v>
      </c>
      <c r="D73" s="454" t="s">
        <v>483</v>
      </c>
      <c r="E73" s="454" t="s">
        <v>483</v>
      </c>
      <c r="F73" s="456" t="s">
        <v>483</v>
      </c>
      <c r="G73" s="30"/>
      <c r="H73" s="30"/>
    </row>
    <row r="74" spans="1:11" ht="23.25">
      <c r="A74" s="441">
        <v>540</v>
      </c>
      <c r="B74" s="26" t="s">
        <v>62</v>
      </c>
      <c r="C74" s="27">
        <f>SUM(C76:C80)</f>
        <v>136291</v>
      </c>
      <c r="D74" s="23">
        <v>93</v>
      </c>
      <c r="E74" s="23" t="s">
        <v>63</v>
      </c>
      <c r="F74" s="442">
        <f>'תברים 2024'!G312+'תברים 2024'!J313</f>
        <v>15794.02</v>
      </c>
      <c r="G74" s="30"/>
      <c r="H74" s="30"/>
    </row>
    <row r="75" spans="1:11" ht="9" hidden="1" customHeight="1">
      <c r="A75" s="453" t="s">
        <v>483</v>
      </c>
      <c r="B75" s="458" t="s">
        <v>483</v>
      </c>
      <c r="C75" s="455" t="s">
        <v>483</v>
      </c>
      <c r="D75" s="454" t="s">
        <v>483</v>
      </c>
      <c r="E75" s="454" t="s">
        <v>483</v>
      </c>
      <c r="F75" s="456" t="s">
        <v>483</v>
      </c>
      <c r="G75" s="30"/>
      <c r="H75" s="30"/>
    </row>
    <row r="76" spans="1:11" ht="23.25">
      <c r="A76" s="441">
        <v>540.01</v>
      </c>
      <c r="B76" s="33" t="s">
        <v>64</v>
      </c>
      <c r="C76" s="25">
        <v>100000</v>
      </c>
      <c r="D76" s="23">
        <v>94</v>
      </c>
      <c r="E76" s="23" t="s">
        <v>65</v>
      </c>
      <c r="F76" s="456" t="s">
        <v>483</v>
      </c>
      <c r="G76" s="30"/>
      <c r="H76" s="24"/>
    </row>
    <row r="77" spans="1:11" ht="9.75" hidden="1" customHeight="1">
      <c r="A77" s="453" t="s">
        <v>483</v>
      </c>
      <c r="B77" s="458" t="s">
        <v>483</v>
      </c>
      <c r="C77" s="455" t="s">
        <v>483</v>
      </c>
      <c r="D77" s="454" t="s">
        <v>483</v>
      </c>
      <c r="E77" s="454" t="s">
        <v>483</v>
      </c>
      <c r="F77" s="456" t="s">
        <v>483</v>
      </c>
      <c r="G77" s="30"/>
      <c r="H77" s="30"/>
    </row>
    <row r="78" spans="1:11" ht="23.25">
      <c r="A78" s="441">
        <v>540.02</v>
      </c>
      <c r="B78" s="33" t="s">
        <v>66</v>
      </c>
      <c r="C78" s="455" t="s">
        <v>483</v>
      </c>
      <c r="D78" s="23">
        <v>95</v>
      </c>
      <c r="E78" s="23" t="s">
        <v>67</v>
      </c>
      <c r="F78" s="456" t="s">
        <v>483</v>
      </c>
      <c r="G78" s="30"/>
      <c r="H78" s="30"/>
    </row>
    <row r="79" spans="1:11" ht="9" hidden="1" customHeight="1">
      <c r="A79" s="453" t="s">
        <v>483</v>
      </c>
      <c r="B79" s="458" t="s">
        <v>483</v>
      </c>
      <c r="C79" s="455" t="s">
        <v>483</v>
      </c>
      <c r="D79" s="454" t="s">
        <v>483</v>
      </c>
      <c r="E79" s="454" t="s">
        <v>483</v>
      </c>
      <c r="F79" s="456" t="s">
        <v>483</v>
      </c>
      <c r="G79" s="30"/>
      <c r="H79" s="30"/>
    </row>
    <row r="80" spans="1:11" ht="23.25">
      <c r="A80" s="441">
        <v>540.99</v>
      </c>
      <c r="B80" s="33" t="s">
        <v>68</v>
      </c>
      <c r="C80" s="25">
        <f>4000+25791+2000+4500</f>
        <v>36291</v>
      </c>
      <c r="D80" s="23">
        <v>96</v>
      </c>
      <c r="E80" s="23" t="s">
        <v>69</v>
      </c>
      <c r="F80" s="456" t="s">
        <v>483</v>
      </c>
      <c r="G80" s="30"/>
      <c r="H80" s="24"/>
    </row>
    <row r="81" spans="1:9" ht="23.25" hidden="1">
      <c r="A81" s="453" t="s">
        <v>483</v>
      </c>
      <c r="B81" s="454" t="s">
        <v>483</v>
      </c>
      <c r="C81" s="455" t="s">
        <v>483</v>
      </c>
      <c r="D81" s="454" t="s">
        <v>483</v>
      </c>
      <c r="E81" s="454" t="s">
        <v>483</v>
      </c>
      <c r="F81" s="456" t="s">
        <v>483</v>
      </c>
      <c r="G81" s="30"/>
      <c r="H81" s="30"/>
    </row>
    <row r="82" spans="1:9" ht="23.25">
      <c r="A82" s="441">
        <v>550</v>
      </c>
      <c r="B82" s="23" t="s">
        <v>70</v>
      </c>
      <c r="C82" s="455" t="s">
        <v>483</v>
      </c>
      <c r="D82" s="23">
        <v>97</v>
      </c>
      <c r="E82" s="23" t="s">
        <v>71</v>
      </c>
      <c r="F82" s="456" t="s">
        <v>483</v>
      </c>
      <c r="G82" s="30"/>
      <c r="H82" s="30"/>
    </row>
    <row r="83" spans="1:9" ht="23.25" hidden="1">
      <c r="A83" s="453" t="s">
        <v>483</v>
      </c>
      <c r="B83" s="454" t="s">
        <v>483</v>
      </c>
      <c r="C83" s="455" t="s">
        <v>483</v>
      </c>
      <c r="D83" s="454" t="s">
        <v>483</v>
      </c>
      <c r="E83" s="454" t="s">
        <v>483</v>
      </c>
      <c r="F83" s="456" t="s">
        <v>483</v>
      </c>
      <c r="G83" s="30"/>
      <c r="H83" s="30"/>
    </row>
    <row r="84" spans="1:9" ht="23.25">
      <c r="A84" s="441">
        <v>560</v>
      </c>
      <c r="B84" s="23" t="s">
        <v>72</v>
      </c>
      <c r="C84" s="25">
        <v>134000</v>
      </c>
      <c r="D84" s="23">
        <v>98</v>
      </c>
      <c r="E84" s="23" t="s">
        <v>73</v>
      </c>
      <c r="F84" s="456" t="s">
        <v>483</v>
      </c>
      <c r="G84" s="30"/>
      <c r="H84" s="24"/>
    </row>
    <row r="85" spans="1:9" ht="10.5" hidden="1" customHeight="1">
      <c r="A85" s="453" t="s">
        <v>483</v>
      </c>
      <c r="B85" s="454" t="s">
        <v>483</v>
      </c>
      <c r="C85" s="455" t="s">
        <v>483</v>
      </c>
      <c r="D85" s="454" t="s">
        <v>483</v>
      </c>
      <c r="E85" s="454" t="s">
        <v>483</v>
      </c>
      <c r="F85" s="456" t="s">
        <v>483</v>
      </c>
      <c r="G85" s="30"/>
      <c r="H85" s="30"/>
    </row>
    <row r="86" spans="1:9" ht="23.25">
      <c r="A86" s="441">
        <v>570</v>
      </c>
      <c r="B86" s="23" t="s">
        <v>74</v>
      </c>
      <c r="C86" s="455" t="s">
        <v>483</v>
      </c>
      <c r="D86" s="23">
        <v>99</v>
      </c>
      <c r="E86" s="23" t="s">
        <v>75</v>
      </c>
      <c r="F86" s="442">
        <f>'תברים 2024'!G7</f>
        <v>97661.200000000012</v>
      </c>
      <c r="G86" s="30"/>
      <c r="H86" s="30"/>
    </row>
    <row r="87" spans="1:9" ht="8.25" hidden="1" customHeight="1">
      <c r="A87" s="453" t="s">
        <v>483</v>
      </c>
      <c r="B87" s="454" t="s">
        <v>483</v>
      </c>
      <c r="C87" s="455" t="s">
        <v>483</v>
      </c>
      <c r="D87" s="454" t="s">
        <v>483</v>
      </c>
      <c r="E87" s="454" t="s">
        <v>483</v>
      </c>
      <c r="F87" s="456" t="s">
        <v>483</v>
      </c>
      <c r="G87" s="30"/>
      <c r="H87" s="30"/>
    </row>
    <row r="88" spans="1:9" ht="23.25">
      <c r="A88" s="441">
        <v>580</v>
      </c>
      <c r="B88" s="26" t="s">
        <v>76</v>
      </c>
      <c r="C88" s="27">
        <v>0</v>
      </c>
      <c r="D88" s="459" t="s">
        <v>483</v>
      </c>
      <c r="E88" s="23" t="s">
        <v>77</v>
      </c>
      <c r="F88" s="456" t="s">
        <v>483</v>
      </c>
      <c r="G88" s="30"/>
      <c r="H88" s="24"/>
    </row>
    <row r="89" spans="1:9" ht="9.75" hidden="1" customHeight="1">
      <c r="A89" s="453" t="s">
        <v>483</v>
      </c>
      <c r="B89" s="454" t="s">
        <v>483</v>
      </c>
      <c r="C89" s="455" t="s">
        <v>483</v>
      </c>
      <c r="D89" s="459" t="s">
        <v>483</v>
      </c>
      <c r="E89" s="454" t="s">
        <v>483</v>
      </c>
      <c r="F89" s="456" t="s">
        <v>483</v>
      </c>
      <c r="G89" s="30"/>
      <c r="H89" s="30"/>
    </row>
    <row r="90" spans="1:9" ht="23.25">
      <c r="A90" s="441">
        <v>590</v>
      </c>
      <c r="B90" s="23" t="s">
        <v>78</v>
      </c>
      <c r="C90" s="460" t="s">
        <v>483</v>
      </c>
      <c r="D90" s="459" t="s">
        <v>483</v>
      </c>
      <c r="E90" s="454" t="s">
        <v>483</v>
      </c>
      <c r="F90" s="456" t="s">
        <v>483</v>
      </c>
      <c r="G90" s="30"/>
      <c r="H90" s="24"/>
    </row>
    <row r="91" spans="1:9" ht="23.25">
      <c r="A91" s="448" t="s">
        <v>79</v>
      </c>
      <c r="B91" s="461" t="s">
        <v>483</v>
      </c>
      <c r="C91" s="22">
        <f>SUM(C30:C90)-C74-C58-C44-C32</f>
        <v>313831.93799999997</v>
      </c>
      <c r="D91" s="449" t="s">
        <v>80</v>
      </c>
      <c r="E91" s="461" t="s">
        <v>483</v>
      </c>
      <c r="F91" s="450">
        <f>SUM(F30:F90)</f>
        <v>313832.41899999999</v>
      </c>
      <c r="G91" s="30"/>
      <c r="H91" s="24"/>
      <c r="I91" s="34"/>
    </row>
    <row r="92" spans="1:9" ht="23.25">
      <c r="A92" s="35"/>
      <c r="B92" s="35"/>
      <c r="C92" s="36"/>
      <c r="D92" s="35"/>
      <c r="E92" s="35"/>
      <c r="F92" s="36"/>
      <c r="G92" s="30"/>
      <c r="H92" s="24"/>
      <c r="I92" s="34"/>
    </row>
    <row r="93" spans="1:9" ht="23.25">
      <c r="A93" s="37"/>
      <c r="B93" s="38"/>
      <c r="C93" s="39"/>
      <c r="D93" s="39"/>
      <c r="E93" s="227"/>
      <c r="F93" s="39"/>
      <c r="G93" s="40"/>
      <c r="H93" s="41"/>
      <c r="I93" s="42"/>
    </row>
    <row r="94" spans="1:9" ht="15" hidden="1" customHeight="1">
      <c r="A94" s="2"/>
      <c r="B94" s="43"/>
      <c r="C94" s="44"/>
      <c r="D94" s="44"/>
      <c r="E94" s="44"/>
      <c r="F94" s="45"/>
      <c r="G94" s="46"/>
      <c r="H94" s="47"/>
      <c r="I94" s="48"/>
    </row>
    <row r="95" spans="1:9" ht="27.75" customHeight="1">
      <c r="A95" s="37"/>
      <c r="B95" s="49"/>
      <c r="C95" s="74"/>
      <c r="D95" s="44"/>
      <c r="E95" s="74"/>
      <c r="F95" s="44"/>
      <c r="G95" s="46"/>
      <c r="H95" s="50"/>
      <c r="I95" s="48"/>
    </row>
    <row r="96" spans="1:9" ht="24.75" customHeight="1">
      <c r="A96" s="51"/>
      <c r="B96" s="38"/>
      <c r="C96" s="52"/>
      <c r="D96" s="39"/>
      <c r="E96" s="10"/>
      <c r="F96" s="44"/>
      <c r="G96" s="40"/>
      <c r="H96" s="41"/>
      <c r="I96" s="53"/>
    </row>
    <row r="97" spans="1:9" ht="19.5" customHeight="1">
      <c r="A97" s="51"/>
      <c r="B97" s="38"/>
      <c r="C97" s="52"/>
      <c r="D97" s="39"/>
      <c r="E97" s="10"/>
      <c r="F97" s="44"/>
      <c r="G97" s="40"/>
      <c r="H97" s="41"/>
      <c r="I97" s="53"/>
    </row>
    <row r="98" spans="1:9" ht="23.25">
      <c r="A98" s="51"/>
      <c r="B98" s="37"/>
      <c r="C98" s="54"/>
      <c r="D98" s="54"/>
      <c r="E98" s="54"/>
      <c r="F98" s="54"/>
      <c r="G98" s="55"/>
      <c r="H98" s="40"/>
      <c r="I98" s="56"/>
    </row>
    <row r="99" spans="1:9" ht="23.25">
      <c r="A99" s="51"/>
      <c r="B99" s="37"/>
      <c r="C99" s="54"/>
      <c r="D99" s="54"/>
      <c r="E99" s="54"/>
      <c r="F99" s="54"/>
      <c r="G99" s="55"/>
      <c r="H99" s="40"/>
      <c r="I99" s="56"/>
    </row>
    <row r="100" spans="1:9" ht="23.25">
      <c r="A100" s="51"/>
      <c r="B100" s="37"/>
      <c r="C100" s="54"/>
      <c r="D100" s="54"/>
      <c r="E100" s="54"/>
      <c r="F100" s="54"/>
      <c r="G100" s="55"/>
      <c r="H100" s="40"/>
      <c r="I100" s="56"/>
    </row>
    <row r="101" spans="1:9" ht="23.25">
      <c r="A101" s="10"/>
      <c r="B101" s="10"/>
      <c r="C101" s="10"/>
      <c r="D101" s="10"/>
      <c r="E101" s="44"/>
      <c r="F101" s="2"/>
      <c r="G101" s="30"/>
      <c r="H101" s="31"/>
    </row>
    <row r="102" spans="1:9" ht="23.25">
      <c r="A102" s="10"/>
      <c r="B102" s="10"/>
      <c r="C102" s="10"/>
      <c r="D102" s="10"/>
      <c r="E102" s="44"/>
      <c r="F102" s="2"/>
    </row>
    <row r="103" spans="1:9" ht="23.25">
      <c r="A103" s="10"/>
      <c r="B103" s="10"/>
      <c r="C103" s="10"/>
      <c r="D103" s="10"/>
      <c r="E103" s="44"/>
      <c r="F103" s="2"/>
    </row>
    <row r="104" spans="1:9" ht="23.25">
      <c r="A104" s="10"/>
      <c r="B104" s="10"/>
      <c r="C104" s="10"/>
      <c r="D104" s="10"/>
      <c r="E104" s="44"/>
      <c r="F104" s="2"/>
    </row>
    <row r="105" spans="1:9" ht="23.25">
      <c r="A105" s="10"/>
      <c r="B105" s="10"/>
      <c r="C105" s="10"/>
      <c r="D105" s="10"/>
      <c r="E105" s="10"/>
      <c r="F105" s="2"/>
    </row>
    <row r="106" spans="1:9" ht="23.25">
      <c r="A106" s="10"/>
      <c r="B106" s="10"/>
      <c r="C106" s="10"/>
      <c r="D106" s="10"/>
      <c r="E106" s="10"/>
      <c r="F106" s="2"/>
    </row>
    <row r="107" spans="1:9" ht="23.25">
      <c r="A107" s="10"/>
      <c r="B107" s="10"/>
      <c r="C107" s="10"/>
      <c r="D107" s="10"/>
      <c r="E107" s="10"/>
      <c r="F107" s="2"/>
    </row>
    <row r="108" spans="1:9" ht="23.25">
      <c r="A108" s="10"/>
      <c r="B108" s="10"/>
      <c r="C108" s="10"/>
      <c r="D108" s="10"/>
      <c r="E108" s="10"/>
      <c r="F108" s="2"/>
    </row>
    <row r="109" spans="1:9" ht="23.25">
      <c r="A109" s="39"/>
      <c r="B109" s="39"/>
      <c r="C109" s="39"/>
      <c r="D109" s="39"/>
      <c r="E109" s="39"/>
      <c r="F109" s="57"/>
    </row>
    <row r="110" spans="1:9" ht="23.25">
      <c r="A110" s="58"/>
      <c r="B110" s="59"/>
      <c r="C110" s="39"/>
      <c r="D110" s="39"/>
      <c r="E110" s="39"/>
      <c r="F110" s="57"/>
    </row>
    <row r="111" spans="1:9" ht="23.25">
      <c r="A111" s="60"/>
      <c r="B111" s="39"/>
      <c r="C111" s="39"/>
      <c r="D111" s="39"/>
      <c r="E111" s="10"/>
      <c r="F111" s="57"/>
    </row>
    <row r="112" spans="1:9" ht="23.25">
      <c r="A112" s="2"/>
      <c r="B112" s="2"/>
      <c r="C112" s="2"/>
      <c r="D112" s="2"/>
      <c r="E112" s="10"/>
      <c r="F112" s="2"/>
    </row>
    <row r="113" spans="1:6" ht="23.25">
      <c r="A113" s="2"/>
      <c r="B113" s="2"/>
      <c r="C113" s="2"/>
      <c r="D113" s="2"/>
      <c r="E113" s="61"/>
      <c r="F113" s="2"/>
    </row>
    <row r="114" spans="1:6" ht="23.25">
      <c r="A114" s="2"/>
      <c r="B114" s="2"/>
      <c r="C114" s="2"/>
      <c r="D114" s="2"/>
      <c r="E114" s="10"/>
      <c r="F114" s="2"/>
    </row>
    <row r="115" spans="1:6" ht="23.25">
      <c r="A115" s="2"/>
      <c r="B115" s="2"/>
      <c r="C115" s="2"/>
      <c r="D115" s="2"/>
      <c r="E115" s="10"/>
      <c r="F115" s="2"/>
    </row>
    <row r="116" spans="1:6" ht="23.25">
      <c r="A116" s="2"/>
      <c r="B116" s="2"/>
      <c r="C116" s="2"/>
      <c r="D116" s="2"/>
      <c r="E116" s="2"/>
      <c r="F116" s="2"/>
    </row>
    <row r="117" spans="1:6" ht="23.25">
      <c r="A117" s="10"/>
      <c r="B117" s="10"/>
      <c r="C117" s="2"/>
      <c r="D117" s="2"/>
      <c r="E117" s="2"/>
      <c r="F117" s="2"/>
    </row>
    <row r="118" spans="1:6" ht="23.25">
      <c r="A118" s="10"/>
      <c r="B118" s="10"/>
      <c r="C118" s="2"/>
      <c r="D118" s="2"/>
      <c r="E118" s="2"/>
      <c r="F118" s="2"/>
    </row>
    <row r="119" spans="1:6" ht="20.25">
      <c r="A119" s="62"/>
      <c r="B119" s="62"/>
      <c r="C119" s="62"/>
      <c r="D119" s="62"/>
      <c r="E119" s="62"/>
      <c r="F119" s="62"/>
    </row>
    <row r="120" spans="1:6" ht="20.25">
      <c r="A120" s="62"/>
      <c r="B120" s="62"/>
      <c r="C120" s="62"/>
      <c r="D120" s="62"/>
      <c r="E120" s="62"/>
      <c r="F120" s="62"/>
    </row>
    <row r="10000" spans="52:52">
      <c r="AZ10000" s="1">
        <v>1</v>
      </c>
    </row>
  </sheetData>
  <mergeCells count="2">
    <mergeCell ref="A1:A3"/>
    <mergeCell ref="A17:F17"/>
  </mergeCells>
  <pageMargins left="0.7" right="0.7" top="0.75" bottom="0.75" header="0.3" footer="0.3"/>
  <pageSetup paperSize="9" scale="40" orientation="portrait" r:id="rId1"/>
  <headerFooter alignWithMargins="0"/>
  <colBreaks count="1" manualBreakCount="1">
    <brk id="6" max="1048575" man="1"/>
  </colBreaks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40"/>
  <sheetViews>
    <sheetView rightToLeft="1" topLeftCell="A14" workbookViewId="0">
      <selection activeCell="N35" sqref="N35"/>
    </sheetView>
  </sheetViews>
  <sheetFormatPr defaultRowHeight="12.75"/>
  <cols>
    <col min="1" max="1" width="16" customWidth="1"/>
  </cols>
  <sheetData>
    <row r="1" spans="1:10" ht="15">
      <c r="B1" s="63"/>
      <c r="C1" s="63"/>
      <c r="D1" s="63"/>
      <c r="E1" s="63"/>
      <c r="F1" s="63"/>
      <c r="G1" s="63"/>
    </row>
    <row r="2" spans="1:10" ht="22.5">
      <c r="B2" s="63"/>
      <c r="C2" s="63"/>
      <c r="D2" s="63"/>
      <c r="E2" s="63"/>
      <c r="F2" s="63"/>
      <c r="G2" s="64"/>
      <c r="H2" s="64"/>
      <c r="I2" s="64"/>
      <c r="J2" s="65"/>
    </row>
    <row r="3" spans="1:10" ht="29.45" customHeight="1">
      <c r="B3" s="63"/>
      <c r="F3" s="66"/>
      <c r="G3" s="64"/>
      <c r="H3" s="3" t="s">
        <v>0</v>
      </c>
      <c r="I3" s="67"/>
      <c r="J3" s="65"/>
    </row>
    <row r="4" spans="1:10" ht="22.5">
      <c r="B4" s="63"/>
      <c r="F4" s="66"/>
      <c r="G4" s="64"/>
      <c r="H4" s="3"/>
      <c r="I4" s="67"/>
      <c r="J4" s="65"/>
    </row>
    <row r="5" spans="1:10" ht="22.5">
      <c r="B5" s="63"/>
      <c r="F5" s="66"/>
      <c r="G5" s="64"/>
      <c r="H5" s="9" t="s">
        <v>1</v>
      </c>
      <c r="I5" s="68"/>
      <c r="J5" s="65"/>
    </row>
    <row r="6" spans="1:10" ht="22.5">
      <c r="B6" s="63"/>
      <c r="F6" s="66"/>
      <c r="G6" s="64"/>
      <c r="H6" s="9"/>
      <c r="I6" s="68"/>
      <c r="J6" s="65"/>
    </row>
    <row r="7" spans="1:10" ht="22.5">
      <c r="B7" s="63"/>
      <c r="F7" s="66"/>
      <c r="G7" s="69"/>
      <c r="H7" s="9" t="s">
        <v>2</v>
      </c>
      <c r="I7" s="9"/>
      <c r="J7" s="65"/>
    </row>
    <row r="8" spans="1:10" ht="22.5">
      <c r="B8" s="63"/>
      <c r="F8" s="66"/>
      <c r="G8" s="64"/>
      <c r="H8" s="9"/>
      <c r="I8" s="9"/>
      <c r="J8" s="65"/>
    </row>
    <row r="9" spans="1:10" ht="15.75">
      <c r="B9" s="63"/>
      <c r="F9" s="66"/>
      <c r="G9" s="66"/>
      <c r="H9" s="70"/>
      <c r="I9" s="70"/>
    </row>
    <row r="10" spans="1:10" ht="15.75">
      <c r="B10" s="63"/>
      <c r="F10" s="66"/>
      <c r="G10" s="63"/>
    </row>
    <row r="11" spans="1:10" ht="35.450000000000003" customHeight="1">
      <c r="A11" s="37" t="s">
        <v>81</v>
      </c>
      <c r="B11" s="38" t="s">
        <v>438</v>
      </c>
      <c r="C11" s="39"/>
      <c r="D11" s="39"/>
      <c r="E11" s="10"/>
      <c r="F11" s="39"/>
      <c r="G11" s="30"/>
      <c r="H11" s="24"/>
      <c r="I11" s="34"/>
    </row>
    <row r="12" spans="1:10" ht="37.9" customHeight="1">
      <c r="A12" s="37" t="s">
        <v>82</v>
      </c>
      <c r="B12" s="38" t="s">
        <v>416</v>
      </c>
      <c r="C12" s="39"/>
      <c r="D12" s="39"/>
      <c r="E12" s="10"/>
      <c r="F12" s="39"/>
      <c r="G12" s="40"/>
      <c r="H12" s="41"/>
      <c r="I12" s="42"/>
    </row>
    <row r="13" spans="1:10" ht="37.9" customHeight="1">
      <c r="A13" s="37"/>
      <c r="B13" s="38" t="s">
        <v>417</v>
      </c>
      <c r="C13" s="39"/>
      <c r="D13" s="39"/>
      <c r="E13" s="10"/>
      <c r="F13" s="39"/>
      <c r="G13" s="40"/>
      <c r="H13" s="41"/>
      <c r="I13" s="42"/>
    </row>
    <row r="14" spans="1:10" ht="37.9" customHeight="1">
      <c r="A14" s="37" t="s">
        <v>83</v>
      </c>
      <c r="B14" s="38" t="s">
        <v>468</v>
      </c>
      <c r="C14" s="39"/>
      <c r="D14" s="39"/>
      <c r="E14" s="10"/>
      <c r="F14" s="39"/>
      <c r="G14" s="40"/>
      <c r="H14" s="41"/>
      <c r="I14" s="42"/>
    </row>
    <row r="15" spans="1:10" ht="36.6" customHeight="1">
      <c r="A15" s="37" t="s">
        <v>84</v>
      </c>
      <c r="B15" s="49" t="s">
        <v>467</v>
      </c>
      <c r="C15" s="44"/>
      <c r="D15" s="44"/>
      <c r="E15" s="44"/>
      <c r="F15" s="44"/>
      <c r="G15" s="46"/>
      <c r="H15" s="50"/>
      <c r="I15" s="48"/>
    </row>
    <row r="16" spans="1:10" ht="37.9" customHeight="1">
      <c r="A16" s="51" t="s">
        <v>150</v>
      </c>
      <c r="B16" s="37" t="s">
        <v>446</v>
      </c>
      <c r="C16" s="54"/>
      <c r="D16" s="54"/>
      <c r="E16" s="54"/>
      <c r="F16" s="54"/>
      <c r="G16" s="55"/>
      <c r="H16" s="40"/>
      <c r="I16" s="56"/>
    </row>
    <row r="17" spans="1:16" ht="23.45" customHeight="1">
      <c r="A17" s="51"/>
      <c r="B17" s="37" t="s">
        <v>470</v>
      </c>
      <c r="C17" s="54"/>
      <c r="D17" s="54"/>
      <c r="E17" s="54"/>
      <c r="F17" s="54"/>
      <c r="G17" s="55"/>
      <c r="H17" s="40"/>
      <c r="I17" s="56"/>
    </row>
    <row r="18" spans="1:16" ht="23.25">
      <c r="A18" s="51"/>
      <c r="B18" s="37"/>
      <c r="C18" s="54"/>
      <c r="D18" s="54"/>
      <c r="E18" s="54"/>
      <c r="F18" s="54"/>
      <c r="G18" s="55"/>
      <c r="H18" s="40"/>
      <c r="I18" s="56"/>
    </row>
    <row r="19" spans="1:16" ht="23.25">
      <c r="A19" s="10" t="s">
        <v>85</v>
      </c>
      <c r="B19" s="10" t="s">
        <v>156</v>
      </c>
      <c r="C19" s="10"/>
      <c r="D19" s="10"/>
      <c r="E19" s="44"/>
      <c r="F19" s="2"/>
      <c r="G19" s="30"/>
      <c r="H19" s="31"/>
      <c r="I19" s="1"/>
    </row>
    <row r="20" spans="1:16" ht="23.25">
      <c r="A20" s="10"/>
      <c r="B20" s="10"/>
      <c r="C20" s="10"/>
      <c r="D20" s="10"/>
      <c r="E20" s="44"/>
      <c r="F20" s="2"/>
      <c r="G20" s="1"/>
      <c r="H20" s="1"/>
      <c r="I20" s="1"/>
    </row>
    <row r="21" spans="1:16" ht="23.25">
      <c r="A21" s="10" t="s">
        <v>86</v>
      </c>
      <c r="B21" s="10" t="s">
        <v>157</v>
      </c>
      <c r="C21" s="10"/>
      <c r="D21" s="10"/>
      <c r="E21" s="44"/>
      <c r="F21" s="2"/>
      <c r="G21" s="1"/>
      <c r="H21" s="1"/>
      <c r="I21" s="1"/>
    </row>
    <row r="22" spans="1:16" ht="23.25">
      <c r="A22" s="10"/>
    </row>
    <row r="23" spans="1:16" ht="23.25">
      <c r="A23" s="10" t="s">
        <v>478</v>
      </c>
      <c r="B23" s="10" t="s">
        <v>479</v>
      </c>
      <c r="C23" s="10"/>
      <c r="D23" s="10"/>
      <c r="E23" s="44"/>
      <c r="F23" s="2"/>
      <c r="G23" s="1"/>
      <c r="H23" s="1"/>
      <c r="I23" s="1"/>
    </row>
    <row r="24" spans="1:16" ht="23.25">
      <c r="A24" s="10"/>
      <c r="B24" s="10" t="s">
        <v>480</v>
      </c>
      <c r="C24" s="10"/>
      <c r="D24" s="10"/>
      <c r="E24" s="44"/>
      <c r="F24" s="2"/>
      <c r="G24" s="1"/>
      <c r="H24" s="1"/>
      <c r="I24" s="1"/>
    </row>
    <row r="25" spans="1:16" ht="23.25">
      <c r="A25" s="10"/>
      <c r="B25" s="10"/>
      <c r="C25" s="10"/>
      <c r="D25" s="10"/>
      <c r="E25" s="44"/>
      <c r="F25" s="2"/>
      <c r="G25" s="1"/>
      <c r="H25" s="1"/>
      <c r="I25" s="1"/>
    </row>
    <row r="26" spans="1:16" ht="23.25">
      <c r="A26" s="10"/>
      <c r="B26" s="10"/>
      <c r="C26" s="10"/>
      <c r="D26" s="10"/>
      <c r="E26" s="44"/>
      <c r="F26" s="2"/>
      <c r="G26" s="1"/>
      <c r="H26" s="1"/>
      <c r="I26" s="1"/>
    </row>
    <row r="27" spans="1:16" ht="23.25">
      <c r="A27" s="10" t="s">
        <v>87</v>
      </c>
      <c r="B27" s="10"/>
      <c r="C27" s="10"/>
      <c r="D27" s="10"/>
      <c r="E27" s="10"/>
      <c r="F27" s="2"/>
      <c r="G27" s="1"/>
      <c r="H27" s="1"/>
      <c r="I27" s="1"/>
    </row>
    <row r="28" spans="1:16" ht="23.25">
      <c r="A28" s="10"/>
      <c r="B28" s="10"/>
      <c r="C28" s="10"/>
      <c r="D28" s="10"/>
      <c r="E28" s="10"/>
      <c r="F28" s="2"/>
      <c r="G28" s="1"/>
      <c r="H28" s="1"/>
      <c r="I28" s="1"/>
    </row>
    <row r="29" spans="1:16" ht="23.25">
      <c r="A29" s="10"/>
      <c r="B29" s="10"/>
      <c r="C29" s="10"/>
      <c r="D29" s="10"/>
      <c r="E29" s="10"/>
      <c r="F29" s="2"/>
      <c r="G29" s="1"/>
      <c r="H29" s="1"/>
      <c r="I29" s="1"/>
    </row>
    <row r="30" spans="1:16" ht="23.25">
      <c r="A30" s="10"/>
      <c r="B30" s="10"/>
      <c r="C30" s="10"/>
      <c r="D30" s="10"/>
      <c r="E30" s="10"/>
      <c r="F30" s="2"/>
      <c r="G30" s="1"/>
      <c r="H30" s="1"/>
      <c r="I30" s="1"/>
    </row>
    <row r="31" spans="1:16" ht="23.25">
      <c r="A31" s="39"/>
      <c r="B31" s="39"/>
      <c r="C31" s="39"/>
      <c r="D31" s="39"/>
      <c r="E31" s="39"/>
      <c r="F31" s="57"/>
      <c r="G31" s="1"/>
      <c r="H31" s="1"/>
      <c r="I31" s="1"/>
    </row>
    <row r="32" spans="1:16" ht="23.25">
      <c r="A32" s="58"/>
      <c r="B32" s="59"/>
      <c r="C32" s="39"/>
      <c r="D32" s="39"/>
      <c r="E32" s="39"/>
      <c r="F32" s="57"/>
      <c r="G32" s="1"/>
      <c r="H32" s="1"/>
      <c r="I32" s="1"/>
      <c r="N32" s="75" t="s">
        <v>88</v>
      </c>
      <c r="O32" s="71"/>
      <c r="P32" s="72"/>
    </row>
    <row r="33" spans="1:16" ht="23.25">
      <c r="A33" s="60"/>
      <c r="B33" s="39"/>
      <c r="C33" s="39"/>
      <c r="D33" s="39"/>
      <c r="H33" s="1"/>
      <c r="I33" s="1"/>
      <c r="N33" s="75"/>
      <c r="O33" s="73"/>
      <c r="P33" s="72"/>
    </row>
    <row r="34" spans="1:16" ht="23.25">
      <c r="A34" s="2"/>
      <c r="B34" s="2"/>
      <c r="C34" s="2"/>
      <c r="D34" s="2"/>
      <c r="H34" s="1"/>
      <c r="I34" s="1"/>
      <c r="N34" s="75" t="s">
        <v>424</v>
      </c>
      <c r="O34" s="73"/>
      <c r="P34" s="72"/>
    </row>
    <row r="35" spans="1:16" ht="33" customHeight="1">
      <c r="A35" s="2"/>
      <c r="B35" s="2"/>
      <c r="C35" s="2"/>
      <c r="D35" s="2"/>
      <c r="H35" s="1"/>
      <c r="I35" s="1"/>
      <c r="N35" s="75" t="s">
        <v>163</v>
      </c>
      <c r="O35" s="73"/>
      <c r="P35" s="72"/>
    </row>
    <row r="36" spans="1:16" ht="23.25">
      <c r="A36" s="2"/>
      <c r="B36" s="2"/>
      <c r="C36" s="2"/>
      <c r="D36" s="2"/>
      <c r="H36" s="1"/>
      <c r="I36" s="1"/>
    </row>
    <row r="37" spans="1:16" ht="23.25">
      <c r="A37" s="2"/>
      <c r="B37" s="2"/>
      <c r="C37" s="2"/>
      <c r="D37" s="2"/>
      <c r="E37" s="10"/>
      <c r="F37" s="2"/>
      <c r="G37" s="1"/>
      <c r="H37" s="1"/>
      <c r="I37" s="1"/>
    </row>
    <row r="38" spans="1:16" ht="23.25">
      <c r="A38" s="2"/>
      <c r="B38" s="2"/>
      <c r="C38" s="2"/>
      <c r="D38" s="2"/>
      <c r="E38" s="2"/>
      <c r="F38" s="2"/>
      <c r="G38" s="1"/>
      <c r="H38" s="1"/>
      <c r="I38" s="1"/>
    </row>
    <row r="39" spans="1:16" ht="23.25">
      <c r="A39" s="10"/>
      <c r="B39" s="10"/>
      <c r="C39" s="2"/>
      <c r="D39" s="2"/>
      <c r="E39" s="2"/>
      <c r="F39" s="2"/>
      <c r="G39" s="1"/>
      <c r="H39" s="1"/>
      <c r="I39" s="1"/>
    </row>
    <row r="40" spans="1:16" ht="23.25">
      <c r="A40" s="10"/>
      <c r="B40" s="10"/>
      <c r="C40" s="2"/>
      <c r="D40" s="2"/>
      <c r="E40" s="2"/>
      <c r="F40" s="2"/>
      <c r="G40" s="1"/>
      <c r="H40" s="1"/>
      <c r="I40" s="1"/>
    </row>
  </sheetData>
  <pageMargins left="0.7" right="0.7" top="0.75" bottom="0.75" header="0.3" footer="0.3"/>
  <pageSetup paperSize="9" scale="5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H350"/>
  <sheetViews>
    <sheetView rightToLeft="1" zoomScale="59" zoomScaleNormal="59" zoomScaleSheetLayoutView="69" workbookViewId="0">
      <pane ySplit="4" topLeftCell="A310" activePane="bottomLeft" state="frozen"/>
      <selection activeCell="C72" sqref="C72"/>
      <selection pane="bottomLeft" activeCell="Q323" sqref="Q323"/>
    </sheetView>
  </sheetViews>
  <sheetFormatPr defaultColWidth="9.140625" defaultRowHeight="23.25" outlineLevelRow="2"/>
  <cols>
    <col min="1" max="1" width="9.7109375" style="228" customWidth="1"/>
    <col min="2" max="2" width="8.28515625" style="230" customWidth="1"/>
    <col min="3" max="3" width="10.5703125" style="231" customWidth="1"/>
    <col min="4" max="4" width="43.85546875" style="232" customWidth="1"/>
    <col min="5" max="5" width="19.42578125" style="232" customWidth="1"/>
    <col min="6" max="6" width="21.7109375" style="232" customWidth="1"/>
    <col min="7" max="7" width="16" style="232" bestFit="1" customWidth="1"/>
    <col min="8" max="8" width="16.7109375" style="232" customWidth="1"/>
    <col min="9" max="9" width="19.140625" style="232" customWidth="1"/>
    <col min="10" max="10" width="21.7109375" style="232" bestFit="1" customWidth="1"/>
    <col min="11" max="11" width="15.7109375" style="232" customWidth="1"/>
    <col min="12" max="12" width="17.42578125" style="232" customWidth="1"/>
    <col min="13" max="13" width="13.7109375" style="232" bestFit="1" customWidth="1"/>
    <col min="14" max="14" width="12" style="232" customWidth="1"/>
    <col min="15" max="15" width="17.42578125" style="232" bestFit="1" customWidth="1"/>
    <col min="16" max="16" width="14.85546875" style="232" customWidth="1"/>
    <col min="17" max="17" width="17.85546875" style="232" customWidth="1"/>
    <col min="18" max="18" width="19.42578125" style="232" customWidth="1"/>
    <col min="19" max="19" width="14.140625" style="232" customWidth="1"/>
    <col min="20" max="20" width="16" style="232" bestFit="1" customWidth="1"/>
    <col min="21" max="21" width="15.85546875" style="232" bestFit="1" customWidth="1"/>
    <col min="22" max="22" width="19" style="232" bestFit="1" customWidth="1"/>
    <col min="23" max="23" width="16" style="232" customWidth="1"/>
    <col min="24" max="24" width="11.7109375" style="232" bestFit="1" customWidth="1"/>
    <col min="25" max="25" width="11.85546875" style="232" customWidth="1"/>
    <col min="26" max="26" width="13.7109375" style="232" bestFit="1" customWidth="1"/>
    <col min="27" max="27" width="11.7109375" style="232" bestFit="1" customWidth="1"/>
    <col min="28" max="28" width="16" style="232" bestFit="1" customWidth="1"/>
    <col min="29" max="29" width="15.7109375" style="232" customWidth="1"/>
    <col min="30" max="30" width="16" style="232" bestFit="1" customWidth="1"/>
    <col min="31" max="31" width="67.42578125" style="232" customWidth="1"/>
    <col min="32" max="33" width="9.140625" style="229" customWidth="1"/>
    <col min="34" max="34" width="4.140625" style="229" customWidth="1"/>
    <col min="35" max="35" width="0.140625" style="229" customWidth="1"/>
    <col min="36" max="16384" width="9.140625" style="229"/>
  </cols>
  <sheetData>
    <row r="1" spans="1:31" ht="35.25">
      <c r="B1" s="429" t="s">
        <v>158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  <c r="X1" s="429"/>
      <c r="Y1" s="429"/>
      <c r="Z1" s="429"/>
      <c r="AA1" s="429"/>
      <c r="AB1" s="429"/>
      <c r="AC1" s="429"/>
      <c r="AD1" s="429"/>
      <c r="AE1" s="429"/>
    </row>
    <row r="2" spans="1:31" ht="24" thickBot="1"/>
    <row r="3" spans="1:31" s="90" customFormat="1" ht="31.9" customHeight="1">
      <c r="A3" s="233"/>
      <c r="B3" s="430" t="s">
        <v>127</v>
      </c>
      <c r="C3" s="432" t="s">
        <v>126</v>
      </c>
      <c r="D3" s="234" t="s">
        <v>125</v>
      </c>
      <c r="E3" s="234" t="s">
        <v>124</v>
      </c>
      <c r="F3" s="434" t="s">
        <v>159</v>
      </c>
      <c r="G3" s="436" t="s">
        <v>123</v>
      </c>
      <c r="H3" s="437"/>
      <c r="I3" s="434" t="s">
        <v>160</v>
      </c>
      <c r="J3" s="436" t="s">
        <v>128</v>
      </c>
      <c r="K3" s="438"/>
      <c r="L3" s="438"/>
      <c r="M3" s="438"/>
      <c r="N3" s="438"/>
      <c r="O3" s="438"/>
      <c r="P3" s="438"/>
      <c r="Q3" s="438"/>
      <c r="R3" s="438"/>
      <c r="S3" s="438"/>
      <c r="T3" s="437"/>
      <c r="U3" s="436" t="s">
        <v>161</v>
      </c>
      <c r="V3" s="438"/>
      <c r="W3" s="438"/>
      <c r="X3" s="438"/>
      <c r="Y3" s="438"/>
      <c r="Z3" s="438"/>
      <c r="AA3" s="438"/>
      <c r="AB3" s="438"/>
      <c r="AC3" s="438"/>
      <c r="AD3" s="437"/>
      <c r="AE3" s="439" t="s">
        <v>122</v>
      </c>
    </row>
    <row r="4" spans="1:31" s="90" customFormat="1" ht="122.45" customHeight="1" thickBot="1">
      <c r="A4" s="76"/>
      <c r="B4" s="431"/>
      <c r="C4" s="433"/>
      <c r="D4" s="235"/>
      <c r="E4" s="236" t="s">
        <v>121</v>
      </c>
      <c r="F4" s="435"/>
      <c r="G4" s="237">
        <v>2024</v>
      </c>
      <c r="H4" s="238">
        <v>2025</v>
      </c>
      <c r="I4" s="435"/>
      <c r="J4" s="239" t="s">
        <v>117</v>
      </c>
      <c r="K4" s="240" t="s">
        <v>116</v>
      </c>
      <c r="L4" s="241" t="s">
        <v>115</v>
      </c>
      <c r="M4" s="241" t="s">
        <v>114</v>
      </c>
      <c r="N4" s="241" t="s">
        <v>120</v>
      </c>
      <c r="O4" s="241" t="s">
        <v>112</v>
      </c>
      <c r="P4" s="241" t="s">
        <v>76</v>
      </c>
      <c r="Q4" s="241" t="s">
        <v>119</v>
      </c>
      <c r="R4" s="241" t="s">
        <v>111</v>
      </c>
      <c r="S4" s="242" t="s">
        <v>118</v>
      </c>
      <c r="T4" s="243" t="s">
        <v>129</v>
      </c>
      <c r="U4" s="239" t="s">
        <v>117</v>
      </c>
      <c r="V4" s="240" t="s">
        <v>116</v>
      </c>
      <c r="W4" s="241" t="s">
        <v>115</v>
      </c>
      <c r="X4" s="241" t="s">
        <v>114</v>
      </c>
      <c r="Y4" s="241" t="s">
        <v>113</v>
      </c>
      <c r="Z4" s="241" t="s">
        <v>112</v>
      </c>
      <c r="AA4" s="241" t="s">
        <v>76</v>
      </c>
      <c r="AB4" s="241" t="s">
        <v>111</v>
      </c>
      <c r="AC4" s="241" t="s">
        <v>110</v>
      </c>
      <c r="AD4" s="243" t="s">
        <v>162</v>
      </c>
      <c r="AE4" s="440"/>
    </row>
    <row r="5" spans="1:31" s="90" customFormat="1" ht="57.6" customHeight="1" outlineLevel="2">
      <c r="A5" s="76"/>
      <c r="B5" s="77"/>
      <c r="C5" s="78"/>
      <c r="D5" s="79" t="s">
        <v>148</v>
      </c>
      <c r="E5" s="80"/>
      <c r="F5" s="81">
        <f>E5+I5</f>
        <v>65489.8</v>
      </c>
      <c r="G5" s="82">
        <f>T5</f>
        <v>65489.8</v>
      </c>
      <c r="H5" s="80">
        <f>AD5</f>
        <v>0</v>
      </c>
      <c r="I5" s="83">
        <f>SUM(G5:H5)</f>
        <v>65489.8</v>
      </c>
      <c r="J5" s="84">
        <v>56828.800000000003</v>
      </c>
      <c r="K5" s="85">
        <v>200</v>
      </c>
      <c r="L5" s="86">
        <v>8461</v>
      </c>
      <c r="M5" s="86"/>
      <c r="N5" s="86"/>
      <c r="O5" s="86"/>
      <c r="P5" s="86"/>
      <c r="Q5" s="82"/>
      <c r="R5" s="87">
        <f>SUM(J5:P5)</f>
        <v>65489.8</v>
      </c>
      <c r="S5" s="86"/>
      <c r="T5" s="88">
        <f>SUM(R5:S5)</f>
        <v>65489.8</v>
      </c>
      <c r="U5" s="84"/>
      <c r="V5" s="85"/>
      <c r="W5" s="86"/>
      <c r="X5" s="86"/>
      <c r="Y5" s="86"/>
      <c r="Z5" s="86"/>
      <c r="AA5" s="86"/>
      <c r="AB5" s="86">
        <f>SUM(U5:AA5)</f>
        <v>0</v>
      </c>
      <c r="AC5" s="86"/>
      <c r="AD5" s="82">
        <f>SUM(AB5:AC5)</f>
        <v>0</v>
      </c>
      <c r="AE5" s="89"/>
    </row>
    <row r="6" spans="1:31" s="90" customFormat="1" ht="57.6" customHeight="1" outlineLevel="2" thickBot="1">
      <c r="A6" s="91"/>
      <c r="B6" s="92"/>
      <c r="C6" s="93"/>
      <c r="D6" s="94" t="s">
        <v>149</v>
      </c>
      <c r="E6" s="95"/>
      <c r="F6" s="81">
        <f>E6+I6</f>
        <v>32171.4</v>
      </c>
      <c r="G6" s="96">
        <f>T6</f>
        <v>32171.4</v>
      </c>
      <c r="H6" s="97">
        <f>AD6</f>
        <v>0</v>
      </c>
      <c r="I6" s="83">
        <f>SUM(G6:H6)</f>
        <v>32171.4</v>
      </c>
      <c r="J6" s="98">
        <v>32171.4</v>
      </c>
      <c r="K6" s="99"/>
      <c r="L6" s="100"/>
      <c r="M6" s="100"/>
      <c r="N6" s="100"/>
      <c r="O6" s="100"/>
      <c r="P6" s="100"/>
      <c r="Q6" s="96"/>
      <c r="R6" s="101">
        <f>SUM(J6:P6)</f>
        <v>32171.4</v>
      </c>
      <c r="S6" s="100"/>
      <c r="T6" s="102">
        <f>SUM(R6:S6)</f>
        <v>32171.4</v>
      </c>
      <c r="U6" s="103"/>
      <c r="V6" s="99"/>
      <c r="W6" s="100"/>
      <c r="X6" s="100"/>
      <c r="Y6" s="100"/>
      <c r="Z6" s="100"/>
      <c r="AA6" s="100"/>
      <c r="AB6" s="104">
        <f>SUM(U6:AA6)</f>
        <v>0</v>
      </c>
      <c r="AC6" s="100"/>
      <c r="AD6" s="96">
        <f>SUM(AB6:AC6)</f>
        <v>0</v>
      </c>
      <c r="AE6" s="105"/>
    </row>
    <row r="7" spans="1:31" s="90" customFormat="1" ht="50.1" customHeight="1" outlineLevel="1" thickBot="1">
      <c r="A7" s="244"/>
      <c r="B7" s="422" t="s">
        <v>109</v>
      </c>
      <c r="C7" s="423"/>
      <c r="D7" s="424"/>
      <c r="E7" s="245">
        <f t="shared" ref="E7:AD7" si="0">SUBTOTAL(9,E5:E6)</f>
        <v>0</v>
      </c>
      <c r="F7" s="245">
        <f t="shared" si="0"/>
        <v>97661.200000000012</v>
      </c>
      <c r="G7" s="245">
        <f t="shared" si="0"/>
        <v>97661.200000000012</v>
      </c>
      <c r="H7" s="245">
        <f t="shared" si="0"/>
        <v>0</v>
      </c>
      <c r="I7" s="246">
        <f t="shared" si="0"/>
        <v>97661.200000000012</v>
      </c>
      <c r="J7" s="245">
        <f t="shared" si="0"/>
        <v>89000.200000000012</v>
      </c>
      <c r="K7" s="245">
        <f t="shared" si="0"/>
        <v>200</v>
      </c>
      <c r="L7" s="245">
        <f t="shared" si="0"/>
        <v>8461</v>
      </c>
      <c r="M7" s="245">
        <f t="shared" si="0"/>
        <v>0</v>
      </c>
      <c r="N7" s="245">
        <f t="shared" si="0"/>
        <v>0</v>
      </c>
      <c r="O7" s="245">
        <f t="shared" si="0"/>
        <v>0</v>
      </c>
      <c r="P7" s="245">
        <f t="shared" si="0"/>
        <v>0</v>
      </c>
      <c r="Q7" s="247">
        <f t="shared" si="0"/>
        <v>0</v>
      </c>
      <c r="R7" s="245">
        <f t="shared" si="0"/>
        <v>97661.200000000012</v>
      </c>
      <c r="S7" s="245">
        <f t="shared" si="0"/>
        <v>0</v>
      </c>
      <c r="T7" s="245">
        <f t="shared" si="0"/>
        <v>97661.200000000012</v>
      </c>
      <c r="U7" s="245">
        <f t="shared" si="0"/>
        <v>0</v>
      </c>
      <c r="V7" s="245">
        <f t="shared" si="0"/>
        <v>0</v>
      </c>
      <c r="W7" s="245">
        <f t="shared" si="0"/>
        <v>0</v>
      </c>
      <c r="X7" s="245">
        <f t="shared" si="0"/>
        <v>0</v>
      </c>
      <c r="Y7" s="245">
        <f t="shared" si="0"/>
        <v>0</v>
      </c>
      <c r="Z7" s="245">
        <f t="shared" si="0"/>
        <v>0</v>
      </c>
      <c r="AA7" s="245">
        <f t="shared" si="0"/>
        <v>0</v>
      </c>
      <c r="AB7" s="245">
        <f t="shared" si="0"/>
        <v>0</v>
      </c>
      <c r="AC7" s="245">
        <f t="shared" si="0"/>
        <v>0</v>
      </c>
      <c r="AD7" s="247">
        <f t="shared" si="0"/>
        <v>0</v>
      </c>
      <c r="AE7" s="105"/>
    </row>
    <row r="8" spans="1:31" s="90" customFormat="1" ht="54.75" customHeight="1" outlineLevel="2">
      <c r="A8" s="106">
        <v>7</v>
      </c>
      <c r="B8" s="77">
        <v>710</v>
      </c>
      <c r="C8" s="78">
        <v>4782</v>
      </c>
      <c r="D8" s="248" t="s">
        <v>212</v>
      </c>
      <c r="E8" s="249">
        <v>697</v>
      </c>
      <c r="F8" s="249">
        <f t="shared" ref="F8:F26" si="1">E8+I8</f>
        <v>715.75</v>
      </c>
      <c r="G8" s="82">
        <f t="shared" ref="G8:G26" si="2">T8</f>
        <v>18.75</v>
      </c>
      <c r="H8" s="249">
        <f t="shared" ref="H8:H26" si="3">AD8</f>
        <v>0</v>
      </c>
      <c r="I8" s="111">
        <f t="shared" ref="I8:I24" si="4">SUM(G8:H8)</f>
        <v>18.75</v>
      </c>
      <c r="J8" s="87">
        <v>3.75</v>
      </c>
      <c r="K8" s="85"/>
      <c r="L8" s="86"/>
      <c r="M8" s="86"/>
      <c r="N8" s="86"/>
      <c r="O8" s="86"/>
      <c r="P8" s="86"/>
      <c r="Q8" s="82"/>
      <c r="R8" s="84">
        <f>SUM(J8:Q8)</f>
        <v>3.75</v>
      </c>
      <c r="S8" s="86">
        <v>15</v>
      </c>
      <c r="T8" s="88">
        <f t="shared" ref="T8:T26" si="5">SUM(R8:S8)</f>
        <v>18.75</v>
      </c>
      <c r="U8" s="84"/>
      <c r="V8" s="85"/>
      <c r="W8" s="86"/>
      <c r="X8" s="86"/>
      <c r="Y8" s="86"/>
      <c r="Z8" s="86"/>
      <c r="AA8" s="86"/>
      <c r="AB8" s="86">
        <f t="shared" ref="AB8:AB26" si="6">SUM(U8:AA8)</f>
        <v>0</v>
      </c>
      <c r="AC8" s="86"/>
      <c r="AD8" s="82">
        <f t="shared" ref="AD8:AD26" si="7">SUM(AB8:AC8)</f>
        <v>0</v>
      </c>
      <c r="AE8" s="250" t="s">
        <v>213</v>
      </c>
    </row>
    <row r="9" spans="1:31" s="90" customFormat="1" ht="53.45" customHeight="1" outlineLevel="2">
      <c r="A9" s="106">
        <v>9</v>
      </c>
      <c r="B9" s="92">
        <v>710</v>
      </c>
      <c r="C9" s="93">
        <v>2418</v>
      </c>
      <c r="D9" s="251" t="s">
        <v>229</v>
      </c>
      <c r="E9" s="95">
        <v>28420</v>
      </c>
      <c r="F9" s="249">
        <f t="shared" si="1"/>
        <v>29020</v>
      </c>
      <c r="G9" s="160">
        <f t="shared" si="2"/>
        <v>600</v>
      </c>
      <c r="H9" s="95">
        <f t="shared" si="3"/>
        <v>0</v>
      </c>
      <c r="I9" s="111">
        <f t="shared" si="4"/>
        <v>600</v>
      </c>
      <c r="J9" s="103">
        <v>600</v>
      </c>
      <c r="K9" s="99"/>
      <c r="L9" s="100"/>
      <c r="M9" s="100"/>
      <c r="N9" s="100"/>
      <c r="O9" s="100"/>
      <c r="P9" s="100"/>
      <c r="Q9" s="160"/>
      <c r="R9" s="84">
        <f t="shared" ref="R9:R26" si="8">SUM(J9:Q9)</f>
        <v>600</v>
      </c>
      <c r="S9" s="100"/>
      <c r="T9" s="102">
        <f t="shared" si="5"/>
        <v>600</v>
      </c>
      <c r="U9" s="103"/>
      <c r="V9" s="99"/>
      <c r="W9" s="100"/>
      <c r="X9" s="100"/>
      <c r="Y9" s="100"/>
      <c r="Z9" s="100"/>
      <c r="AA9" s="100"/>
      <c r="AB9" s="104">
        <f t="shared" si="6"/>
        <v>0</v>
      </c>
      <c r="AC9" s="100"/>
      <c r="AD9" s="96">
        <f t="shared" si="7"/>
        <v>0</v>
      </c>
      <c r="AE9" s="119"/>
    </row>
    <row r="10" spans="1:31" s="90" customFormat="1" ht="60.6" customHeight="1" outlineLevel="2">
      <c r="A10" s="106">
        <v>9</v>
      </c>
      <c r="B10" s="120">
        <v>710</v>
      </c>
      <c r="C10" s="147">
        <v>4809</v>
      </c>
      <c r="D10" s="121" t="s">
        <v>230</v>
      </c>
      <c r="E10" s="81"/>
      <c r="F10" s="249">
        <f t="shared" si="1"/>
        <v>30</v>
      </c>
      <c r="G10" s="110">
        <f t="shared" si="2"/>
        <v>30</v>
      </c>
      <c r="H10" s="81">
        <f t="shared" si="3"/>
        <v>0</v>
      </c>
      <c r="I10" s="111">
        <f t="shared" si="4"/>
        <v>30</v>
      </c>
      <c r="J10" s="112">
        <v>30</v>
      </c>
      <c r="K10" s="113"/>
      <c r="L10" s="114"/>
      <c r="M10" s="114"/>
      <c r="N10" s="114"/>
      <c r="O10" s="114"/>
      <c r="P10" s="114"/>
      <c r="Q10" s="110"/>
      <c r="R10" s="84">
        <f t="shared" si="8"/>
        <v>30</v>
      </c>
      <c r="S10" s="114"/>
      <c r="T10" s="118">
        <f t="shared" si="5"/>
        <v>30</v>
      </c>
      <c r="U10" s="112"/>
      <c r="V10" s="113"/>
      <c r="W10" s="114"/>
      <c r="X10" s="114"/>
      <c r="Y10" s="114"/>
      <c r="Z10" s="114"/>
      <c r="AA10" s="114"/>
      <c r="AB10" s="114">
        <f t="shared" si="6"/>
        <v>0</v>
      </c>
      <c r="AC10" s="114"/>
      <c r="AD10" s="118">
        <f t="shared" si="7"/>
        <v>0</v>
      </c>
      <c r="AE10" s="119"/>
    </row>
    <row r="11" spans="1:31" s="90" customFormat="1" ht="70.150000000000006" customHeight="1" outlineLevel="2">
      <c r="A11" s="252">
        <v>9</v>
      </c>
      <c r="B11" s="120">
        <v>710</v>
      </c>
      <c r="C11" s="147">
        <v>4810</v>
      </c>
      <c r="D11" s="121" t="s">
        <v>231</v>
      </c>
      <c r="E11" s="81"/>
      <c r="F11" s="249">
        <f t="shared" si="1"/>
        <v>100</v>
      </c>
      <c r="G11" s="110">
        <f t="shared" si="2"/>
        <v>100</v>
      </c>
      <c r="H11" s="81">
        <f t="shared" si="3"/>
        <v>0</v>
      </c>
      <c r="I11" s="111">
        <f t="shared" si="4"/>
        <v>100</v>
      </c>
      <c r="J11" s="112">
        <v>100</v>
      </c>
      <c r="K11" s="113"/>
      <c r="L11" s="114"/>
      <c r="M11" s="114"/>
      <c r="N11" s="114"/>
      <c r="O11" s="114"/>
      <c r="P11" s="114"/>
      <c r="Q11" s="110"/>
      <c r="R11" s="84">
        <f t="shared" si="8"/>
        <v>100</v>
      </c>
      <c r="S11" s="114"/>
      <c r="T11" s="118">
        <f t="shared" si="5"/>
        <v>100</v>
      </c>
      <c r="U11" s="112"/>
      <c r="V11" s="113"/>
      <c r="W11" s="114"/>
      <c r="X11" s="114"/>
      <c r="Y11" s="114"/>
      <c r="Z11" s="114"/>
      <c r="AA11" s="114"/>
      <c r="AB11" s="114">
        <f t="shared" si="6"/>
        <v>0</v>
      </c>
      <c r="AC11" s="114"/>
      <c r="AD11" s="118">
        <f t="shared" si="7"/>
        <v>0</v>
      </c>
      <c r="AE11" s="250"/>
    </row>
    <row r="12" spans="1:31" s="90" customFormat="1" ht="61.9" customHeight="1" outlineLevel="2">
      <c r="A12" s="106">
        <v>9</v>
      </c>
      <c r="B12" s="120">
        <v>710</v>
      </c>
      <c r="C12" s="116">
        <v>4460</v>
      </c>
      <c r="D12" s="121" t="s">
        <v>232</v>
      </c>
      <c r="E12" s="81">
        <v>230</v>
      </c>
      <c r="F12" s="249">
        <f t="shared" si="1"/>
        <v>260</v>
      </c>
      <c r="G12" s="110">
        <f t="shared" si="2"/>
        <v>30</v>
      </c>
      <c r="H12" s="81">
        <f t="shared" si="3"/>
        <v>0</v>
      </c>
      <c r="I12" s="117">
        <f t="shared" si="4"/>
        <v>30</v>
      </c>
      <c r="J12" s="112">
        <v>30</v>
      </c>
      <c r="K12" s="113"/>
      <c r="L12" s="114"/>
      <c r="M12" s="114"/>
      <c r="N12" s="114"/>
      <c r="O12" s="114"/>
      <c r="P12" s="114"/>
      <c r="Q12" s="110"/>
      <c r="R12" s="84">
        <f t="shared" si="8"/>
        <v>30</v>
      </c>
      <c r="S12" s="114"/>
      <c r="T12" s="118">
        <f t="shared" si="5"/>
        <v>30</v>
      </c>
      <c r="U12" s="112"/>
      <c r="V12" s="113"/>
      <c r="W12" s="114"/>
      <c r="X12" s="114"/>
      <c r="Y12" s="114"/>
      <c r="Z12" s="114"/>
      <c r="AA12" s="114"/>
      <c r="AB12" s="114">
        <f t="shared" si="6"/>
        <v>0</v>
      </c>
      <c r="AC12" s="114"/>
      <c r="AD12" s="118">
        <f t="shared" si="7"/>
        <v>0</v>
      </c>
      <c r="AE12" s="250"/>
    </row>
    <row r="13" spans="1:31" s="90" customFormat="1" ht="55.5" outlineLevel="2">
      <c r="A13" s="106">
        <v>9</v>
      </c>
      <c r="B13" s="92">
        <v>710</v>
      </c>
      <c r="C13" s="93">
        <v>4163</v>
      </c>
      <c r="D13" s="251" t="s">
        <v>233</v>
      </c>
      <c r="E13" s="95">
        <v>8300</v>
      </c>
      <c r="F13" s="249">
        <f t="shared" si="1"/>
        <v>8600</v>
      </c>
      <c r="G13" s="160">
        <f t="shared" si="2"/>
        <v>300</v>
      </c>
      <c r="H13" s="95">
        <f t="shared" si="3"/>
        <v>0</v>
      </c>
      <c r="I13" s="159">
        <f t="shared" si="4"/>
        <v>300</v>
      </c>
      <c r="J13" s="103"/>
      <c r="K13" s="99"/>
      <c r="L13" s="100"/>
      <c r="M13" s="100"/>
      <c r="N13" s="100"/>
      <c r="O13" s="100"/>
      <c r="P13" s="100"/>
      <c r="Q13" s="160">
        <v>300</v>
      </c>
      <c r="R13" s="84">
        <f t="shared" si="8"/>
        <v>300</v>
      </c>
      <c r="S13" s="100"/>
      <c r="T13" s="144">
        <f t="shared" si="5"/>
        <v>300</v>
      </c>
      <c r="U13" s="103"/>
      <c r="V13" s="99"/>
      <c r="W13" s="100"/>
      <c r="X13" s="100"/>
      <c r="Y13" s="100"/>
      <c r="Z13" s="100"/>
      <c r="AA13" s="100"/>
      <c r="AB13" s="100">
        <f t="shared" si="6"/>
        <v>0</v>
      </c>
      <c r="AC13" s="100"/>
      <c r="AD13" s="102">
        <f t="shared" si="7"/>
        <v>0</v>
      </c>
      <c r="AE13" s="255"/>
    </row>
    <row r="14" spans="1:31" s="90" customFormat="1" ht="55.9" customHeight="1" outlineLevel="2">
      <c r="A14" s="257">
        <v>9</v>
      </c>
      <c r="B14" s="258">
        <v>710</v>
      </c>
      <c r="C14" s="116">
        <v>4621</v>
      </c>
      <c r="D14" s="121" t="s">
        <v>234</v>
      </c>
      <c r="E14" s="81">
        <v>100</v>
      </c>
      <c r="F14" s="249">
        <f t="shared" si="1"/>
        <v>150</v>
      </c>
      <c r="G14" s="110">
        <f t="shared" si="2"/>
        <v>50</v>
      </c>
      <c r="H14" s="81">
        <f t="shared" si="3"/>
        <v>0</v>
      </c>
      <c r="I14" s="117">
        <f t="shared" si="4"/>
        <v>50</v>
      </c>
      <c r="J14" s="112">
        <v>50</v>
      </c>
      <c r="K14" s="113"/>
      <c r="L14" s="114"/>
      <c r="M14" s="114"/>
      <c r="N14" s="114"/>
      <c r="O14" s="114"/>
      <c r="P14" s="114"/>
      <c r="Q14" s="110"/>
      <c r="R14" s="84">
        <f t="shared" si="8"/>
        <v>50</v>
      </c>
      <c r="S14" s="114"/>
      <c r="T14" s="118">
        <f t="shared" si="5"/>
        <v>50</v>
      </c>
      <c r="U14" s="112"/>
      <c r="V14" s="113"/>
      <c r="W14" s="114"/>
      <c r="X14" s="114"/>
      <c r="Y14" s="114"/>
      <c r="Z14" s="114"/>
      <c r="AA14" s="114"/>
      <c r="AB14" s="114">
        <f t="shared" si="6"/>
        <v>0</v>
      </c>
      <c r="AC14" s="114"/>
      <c r="AD14" s="118">
        <f t="shared" si="7"/>
        <v>0</v>
      </c>
      <c r="AE14" s="255"/>
    </row>
    <row r="15" spans="1:31" s="90" customFormat="1" ht="59.45" customHeight="1" outlineLevel="2">
      <c r="A15" s="106">
        <v>9</v>
      </c>
      <c r="B15" s="120">
        <v>710</v>
      </c>
      <c r="C15" s="116">
        <v>4021</v>
      </c>
      <c r="D15" s="121" t="s">
        <v>235</v>
      </c>
      <c r="E15" s="81">
        <v>10800</v>
      </c>
      <c r="F15" s="249">
        <f t="shared" si="1"/>
        <v>11000</v>
      </c>
      <c r="G15" s="110">
        <f t="shared" si="2"/>
        <v>200</v>
      </c>
      <c r="H15" s="81">
        <f t="shared" si="3"/>
        <v>0</v>
      </c>
      <c r="I15" s="117">
        <f t="shared" si="4"/>
        <v>200</v>
      </c>
      <c r="J15" s="112"/>
      <c r="K15" s="113"/>
      <c r="L15" s="114"/>
      <c r="M15" s="114"/>
      <c r="N15" s="114"/>
      <c r="O15" s="114"/>
      <c r="P15" s="114"/>
      <c r="Q15" s="110">
        <v>200</v>
      </c>
      <c r="R15" s="84">
        <f t="shared" si="8"/>
        <v>200</v>
      </c>
      <c r="S15" s="114"/>
      <c r="T15" s="118">
        <f t="shared" si="5"/>
        <v>200</v>
      </c>
      <c r="U15" s="112"/>
      <c r="V15" s="113"/>
      <c r="W15" s="114"/>
      <c r="X15" s="114"/>
      <c r="Y15" s="114"/>
      <c r="Z15" s="114"/>
      <c r="AA15" s="114"/>
      <c r="AB15" s="114">
        <f t="shared" si="6"/>
        <v>0</v>
      </c>
      <c r="AC15" s="114"/>
      <c r="AD15" s="118">
        <f t="shared" si="7"/>
        <v>0</v>
      </c>
      <c r="AE15" s="255"/>
    </row>
    <row r="16" spans="1:31" s="90" customFormat="1" ht="58.5" customHeight="1" outlineLevel="2">
      <c r="A16" s="106">
        <v>9</v>
      </c>
      <c r="B16" s="120">
        <v>710</v>
      </c>
      <c r="C16" s="116">
        <v>4351</v>
      </c>
      <c r="D16" s="121" t="s">
        <v>237</v>
      </c>
      <c r="E16" s="81">
        <v>530</v>
      </c>
      <c r="F16" s="249">
        <f t="shared" si="1"/>
        <v>730</v>
      </c>
      <c r="G16" s="110">
        <f t="shared" si="2"/>
        <v>200</v>
      </c>
      <c r="H16" s="81">
        <f t="shared" si="3"/>
        <v>0</v>
      </c>
      <c r="I16" s="117">
        <f t="shared" si="4"/>
        <v>200</v>
      </c>
      <c r="J16" s="112"/>
      <c r="K16" s="113"/>
      <c r="L16" s="114"/>
      <c r="M16" s="114"/>
      <c r="N16" s="114"/>
      <c r="O16" s="114"/>
      <c r="P16" s="114"/>
      <c r="Q16" s="110">
        <v>200</v>
      </c>
      <c r="R16" s="84">
        <f t="shared" si="8"/>
        <v>200</v>
      </c>
      <c r="S16" s="114"/>
      <c r="T16" s="118">
        <f t="shared" si="5"/>
        <v>200</v>
      </c>
      <c r="U16" s="112"/>
      <c r="V16" s="113"/>
      <c r="W16" s="114"/>
      <c r="X16" s="114"/>
      <c r="Y16" s="114"/>
      <c r="Z16" s="114"/>
      <c r="AA16" s="114"/>
      <c r="AB16" s="114">
        <f t="shared" si="6"/>
        <v>0</v>
      </c>
      <c r="AC16" s="114"/>
      <c r="AD16" s="118">
        <f t="shared" si="7"/>
        <v>0</v>
      </c>
      <c r="AE16" s="255"/>
    </row>
    <row r="17" spans="1:31" s="90" customFormat="1" ht="58.5" customHeight="1" outlineLevel="2">
      <c r="A17" s="106">
        <v>9</v>
      </c>
      <c r="B17" s="120">
        <v>710</v>
      </c>
      <c r="C17" s="116">
        <v>3451</v>
      </c>
      <c r="D17" s="121" t="s">
        <v>238</v>
      </c>
      <c r="E17" s="81">
        <v>4450</v>
      </c>
      <c r="F17" s="249">
        <f t="shared" si="1"/>
        <v>4550</v>
      </c>
      <c r="G17" s="110">
        <f t="shared" si="2"/>
        <v>100</v>
      </c>
      <c r="H17" s="81">
        <f t="shared" si="3"/>
        <v>0</v>
      </c>
      <c r="I17" s="117">
        <f t="shared" ref="I17:I23" si="9">SUM(G17:H17)</f>
        <v>100</v>
      </c>
      <c r="J17" s="112">
        <v>100</v>
      </c>
      <c r="K17" s="113"/>
      <c r="L17" s="114"/>
      <c r="M17" s="114"/>
      <c r="N17" s="114"/>
      <c r="O17" s="114"/>
      <c r="P17" s="114"/>
      <c r="Q17" s="110"/>
      <c r="R17" s="84">
        <f t="shared" si="8"/>
        <v>100</v>
      </c>
      <c r="S17" s="114"/>
      <c r="T17" s="118">
        <f t="shared" si="5"/>
        <v>100</v>
      </c>
      <c r="U17" s="112"/>
      <c r="V17" s="113"/>
      <c r="W17" s="114"/>
      <c r="X17" s="114"/>
      <c r="Y17" s="114"/>
      <c r="Z17" s="114"/>
      <c r="AA17" s="114"/>
      <c r="AB17" s="114">
        <f t="shared" si="6"/>
        <v>0</v>
      </c>
      <c r="AC17" s="114"/>
      <c r="AD17" s="118">
        <f t="shared" si="7"/>
        <v>0</v>
      </c>
      <c r="AE17" s="255"/>
    </row>
    <row r="18" spans="1:31" s="90" customFormat="1" ht="58.5" customHeight="1" outlineLevel="2">
      <c r="A18" s="106">
        <v>9</v>
      </c>
      <c r="B18" s="120">
        <v>710</v>
      </c>
      <c r="C18" s="116">
        <v>4624</v>
      </c>
      <c r="D18" s="121" t="s">
        <v>240</v>
      </c>
      <c r="E18" s="81">
        <v>15</v>
      </c>
      <c r="F18" s="249">
        <f t="shared" si="1"/>
        <v>30</v>
      </c>
      <c r="G18" s="110">
        <f t="shared" si="2"/>
        <v>15</v>
      </c>
      <c r="H18" s="81">
        <f t="shared" si="3"/>
        <v>0</v>
      </c>
      <c r="I18" s="117">
        <f t="shared" si="9"/>
        <v>15</v>
      </c>
      <c r="J18" s="112">
        <v>15</v>
      </c>
      <c r="K18" s="113"/>
      <c r="L18" s="114"/>
      <c r="M18" s="114"/>
      <c r="N18" s="114"/>
      <c r="O18" s="114"/>
      <c r="P18" s="114"/>
      <c r="Q18" s="110"/>
      <c r="R18" s="84">
        <f t="shared" si="8"/>
        <v>15</v>
      </c>
      <c r="S18" s="114"/>
      <c r="T18" s="118">
        <f t="shared" si="5"/>
        <v>15</v>
      </c>
      <c r="U18" s="112"/>
      <c r="V18" s="113"/>
      <c r="W18" s="114"/>
      <c r="X18" s="114"/>
      <c r="Y18" s="114"/>
      <c r="Z18" s="114"/>
      <c r="AA18" s="114"/>
      <c r="AB18" s="114">
        <f t="shared" si="6"/>
        <v>0</v>
      </c>
      <c r="AC18" s="114"/>
      <c r="AD18" s="118">
        <f t="shared" si="7"/>
        <v>0</v>
      </c>
      <c r="AE18" s="255"/>
    </row>
    <row r="19" spans="1:31" s="90" customFormat="1" ht="58.5" customHeight="1" outlineLevel="2">
      <c r="A19" s="106">
        <v>9</v>
      </c>
      <c r="B19" s="120">
        <v>710</v>
      </c>
      <c r="C19" s="116">
        <v>4622</v>
      </c>
      <c r="D19" s="121" t="s">
        <v>236</v>
      </c>
      <c r="E19" s="81">
        <v>400</v>
      </c>
      <c r="F19" s="249">
        <f t="shared" si="1"/>
        <v>435</v>
      </c>
      <c r="G19" s="110">
        <f t="shared" si="2"/>
        <v>35</v>
      </c>
      <c r="H19" s="81"/>
      <c r="I19" s="117">
        <v>35</v>
      </c>
      <c r="J19" s="112">
        <v>35</v>
      </c>
      <c r="K19" s="113"/>
      <c r="L19" s="114"/>
      <c r="M19" s="114"/>
      <c r="N19" s="114"/>
      <c r="O19" s="114"/>
      <c r="P19" s="114"/>
      <c r="Q19" s="110"/>
      <c r="R19" s="84">
        <f t="shared" si="8"/>
        <v>35</v>
      </c>
      <c r="S19" s="114"/>
      <c r="T19" s="118">
        <f t="shared" si="5"/>
        <v>35</v>
      </c>
      <c r="U19" s="112"/>
      <c r="V19" s="113"/>
      <c r="W19" s="114"/>
      <c r="X19" s="114"/>
      <c r="Y19" s="114"/>
      <c r="Z19" s="114"/>
      <c r="AA19" s="114"/>
      <c r="AB19" s="114"/>
      <c r="AC19" s="114"/>
      <c r="AD19" s="118"/>
      <c r="AE19" s="255"/>
    </row>
    <row r="20" spans="1:31" s="90" customFormat="1" ht="58.5" customHeight="1" outlineLevel="2">
      <c r="A20" s="106">
        <v>9</v>
      </c>
      <c r="B20" s="120">
        <v>710</v>
      </c>
      <c r="C20" s="147">
        <v>4811</v>
      </c>
      <c r="D20" s="121" t="s">
        <v>239</v>
      </c>
      <c r="E20" s="81"/>
      <c r="F20" s="249">
        <f t="shared" si="1"/>
        <v>50</v>
      </c>
      <c r="G20" s="110">
        <f t="shared" si="2"/>
        <v>50</v>
      </c>
      <c r="H20" s="81"/>
      <c r="I20" s="117">
        <v>50</v>
      </c>
      <c r="J20" s="112">
        <v>50</v>
      </c>
      <c r="K20" s="113"/>
      <c r="L20" s="114"/>
      <c r="M20" s="114"/>
      <c r="N20" s="114"/>
      <c r="O20" s="114"/>
      <c r="P20" s="114"/>
      <c r="Q20" s="110"/>
      <c r="R20" s="84">
        <f t="shared" si="8"/>
        <v>50</v>
      </c>
      <c r="S20" s="114"/>
      <c r="T20" s="118">
        <f t="shared" si="5"/>
        <v>50</v>
      </c>
      <c r="U20" s="112"/>
      <c r="V20" s="113"/>
      <c r="W20" s="114"/>
      <c r="X20" s="114"/>
      <c r="Y20" s="114"/>
      <c r="Z20" s="114"/>
      <c r="AA20" s="114"/>
      <c r="AB20" s="114"/>
      <c r="AC20" s="114"/>
      <c r="AD20" s="118"/>
      <c r="AE20" s="255"/>
    </row>
    <row r="21" spans="1:31" s="90" customFormat="1" ht="58.5" customHeight="1" outlineLevel="2">
      <c r="A21" s="106">
        <v>9</v>
      </c>
      <c r="B21" s="120">
        <v>710</v>
      </c>
      <c r="C21" s="147">
        <v>4812</v>
      </c>
      <c r="D21" s="121" t="s">
        <v>242</v>
      </c>
      <c r="E21" s="81"/>
      <c r="F21" s="249">
        <f t="shared" si="1"/>
        <v>100</v>
      </c>
      <c r="G21" s="110">
        <f t="shared" si="2"/>
        <v>100</v>
      </c>
      <c r="H21" s="81">
        <f t="shared" si="3"/>
        <v>0</v>
      </c>
      <c r="I21" s="117">
        <f t="shared" si="9"/>
        <v>100</v>
      </c>
      <c r="J21" s="112"/>
      <c r="K21" s="113"/>
      <c r="L21" s="114"/>
      <c r="M21" s="114"/>
      <c r="N21" s="114"/>
      <c r="O21" s="114"/>
      <c r="P21" s="114"/>
      <c r="Q21" s="110">
        <v>100</v>
      </c>
      <c r="R21" s="84">
        <f t="shared" si="8"/>
        <v>100</v>
      </c>
      <c r="S21" s="114"/>
      <c r="T21" s="118">
        <f t="shared" si="5"/>
        <v>100</v>
      </c>
      <c r="U21" s="112"/>
      <c r="V21" s="113"/>
      <c r="W21" s="114"/>
      <c r="X21" s="114"/>
      <c r="Y21" s="114"/>
      <c r="Z21" s="114"/>
      <c r="AA21" s="114"/>
      <c r="AB21" s="114">
        <f t="shared" si="6"/>
        <v>0</v>
      </c>
      <c r="AC21" s="114"/>
      <c r="AD21" s="118">
        <f t="shared" si="7"/>
        <v>0</v>
      </c>
      <c r="AE21" s="255"/>
    </row>
    <row r="22" spans="1:31" s="90" customFormat="1" ht="58.5" customHeight="1" outlineLevel="2">
      <c r="A22" s="106">
        <v>9</v>
      </c>
      <c r="B22" s="120">
        <v>710</v>
      </c>
      <c r="C22" s="147">
        <v>4813</v>
      </c>
      <c r="D22" s="121" t="s">
        <v>244</v>
      </c>
      <c r="E22" s="81"/>
      <c r="F22" s="249">
        <f t="shared" si="1"/>
        <v>100</v>
      </c>
      <c r="G22" s="110">
        <f t="shared" si="2"/>
        <v>100</v>
      </c>
      <c r="H22" s="81">
        <f t="shared" si="3"/>
        <v>0</v>
      </c>
      <c r="I22" s="117">
        <f t="shared" si="9"/>
        <v>100</v>
      </c>
      <c r="J22" s="112"/>
      <c r="K22" s="113"/>
      <c r="L22" s="114"/>
      <c r="M22" s="114"/>
      <c r="N22" s="114"/>
      <c r="O22" s="114"/>
      <c r="P22" s="114"/>
      <c r="Q22" s="110">
        <v>100</v>
      </c>
      <c r="R22" s="84">
        <f t="shared" si="8"/>
        <v>100</v>
      </c>
      <c r="S22" s="114"/>
      <c r="T22" s="118">
        <f t="shared" si="5"/>
        <v>100</v>
      </c>
      <c r="U22" s="112"/>
      <c r="V22" s="113"/>
      <c r="W22" s="114"/>
      <c r="X22" s="114"/>
      <c r="Y22" s="114"/>
      <c r="Z22" s="114"/>
      <c r="AA22" s="114"/>
      <c r="AB22" s="114">
        <f t="shared" si="6"/>
        <v>0</v>
      </c>
      <c r="AC22" s="114"/>
      <c r="AD22" s="118">
        <f t="shared" si="7"/>
        <v>0</v>
      </c>
      <c r="AE22" s="255"/>
    </row>
    <row r="23" spans="1:31" s="90" customFormat="1" ht="58.5" customHeight="1" outlineLevel="2">
      <c r="A23" s="106">
        <v>9</v>
      </c>
      <c r="B23" s="120">
        <v>710</v>
      </c>
      <c r="C23" s="147">
        <v>4814</v>
      </c>
      <c r="D23" s="121" t="s">
        <v>245</v>
      </c>
      <c r="E23" s="81"/>
      <c r="F23" s="249">
        <f t="shared" si="1"/>
        <v>50</v>
      </c>
      <c r="G23" s="110">
        <f t="shared" si="2"/>
        <v>50</v>
      </c>
      <c r="H23" s="81">
        <f t="shared" si="3"/>
        <v>0</v>
      </c>
      <c r="I23" s="117">
        <f t="shared" si="9"/>
        <v>50</v>
      </c>
      <c r="J23" s="112">
        <v>50</v>
      </c>
      <c r="K23" s="113"/>
      <c r="L23" s="114"/>
      <c r="M23" s="114"/>
      <c r="N23" s="114"/>
      <c r="O23" s="114"/>
      <c r="P23" s="114"/>
      <c r="Q23" s="110"/>
      <c r="R23" s="84">
        <f t="shared" si="8"/>
        <v>50</v>
      </c>
      <c r="S23" s="114"/>
      <c r="T23" s="118">
        <f t="shared" si="5"/>
        <v>50</v>
      </c>
      <c r="U23" s="112"/>
      <c r="V23" s="113"/>
      <c r="W23" s="114"/>
      <c r="X23" s="114"/>
      <c r="Y23" s="114"/>
      <c r="Z23" s="114"/>
      <c r="AA23" s="114"/>
      <c r="AB23" s="114">
        <f t="shared" si="6"/>
        <v>0</v>
      </c>
      <c r="AC23" s="114"/>
      <c r="AD23" s="118">
        <f t="shared" si="7"/>
        <v>0</v>
      </c>
      <c r="AE23" s="255"/>
    </row>
    <row r="24" spans="1:31" s="90" customFormat="1" ht="58.5" customHeight="1" outlineLevel="2">
      <c r="A24" s="106">
        <v>25</v>
      </c>
      <c r="B24" s="120">
        <v>710</v>
      </c>
      <c r="C24" s="116">
        <v>4162</v>
      </c>
      <c r="D24" s="121" t="s">
        <v>362</v>
      </c>
      <c r="E24" s="81"/>
      <c r="F24" s="249">
        <f t="shared" si="1"/>
        <v>40</v>
      </c>
      <c r="G24" s="110">
        <f t="shared" si="2"/>
        <v>40</v>
      </c>
      <c r="H24" s="81">
        <f t="shared" si="3"/>
        <v>0</v>
      </c>
      <c r="I24" s="117">
        <f t="shared" si="4"/>
        <v>40</v>
      </c>
      <c r="J24" s="112">
        <v>40</v>
      </c>
      <c r="K24" s="113"/>
      <c r="L24" s="114"/>
      <c r="M24" s="114"/>
      <c r="N24" s="114"/>
      <c r="O24" s="114"/>
      <c r="P24" s="114"/>
      <c r="Q24" s="110"/>
      <c r="R24" s="84">
        <f t="shared" si="8"/>
        <v>40</v>
      </c>
      <c r="S24" s="114"/>
      <c r="T24" s="118">
        <f t="shared" si="5"/>
        <v>40</v>
      </c>
      <c r="U24" s="112"/>
      <c r="V24" s="113"/>
      <c r="W24" s="114"/>
      <c r="X24" s="114"/>
      <c r="Y24" s="114"/>
      <c r="Z24" s="114"/>
      <c r="AA24" s="114"/>
      <c r="AB24" s="114">
        <f t="shared" si="6"/>
        <v>0</v>
      </c>
      <c r="AC24" s="114"/>
      <c r="AD24" s="118">
        <f t="shared" si="7"/>
        <v>0</v>
      </c>
      <c r="AE24" s="255"/>
    </row>
    <row r="25" spans="1:31" s="90" customFormat="1" ht="58.5" customHeight="1" outlineLevel="2">
      <c r="A25" s="106">
        <v>35</v>
      </c>
      <c r="B25" s="128">
        <v>710</v>
      </c>
      <c r="C25" s="147">
        <v>4815</v>
      </c>
      <c r="D25" s="121" t="s">
        <v>407</v>
      </c>
      <c r="E25" s="81"/>
      <c r="F25" s="249">
        <f t="shared" si="1"/>
        <v>30</v>
      </c>
      <c r="G25" s="110">
        <f t="shared" si="2"/>
        <v>30</v>
      </c>
      <c r="H25" s="81">
        <f t="shared" si="3"/>
        <v>0</v>
      </c>
      <c r="I25" s="117">
        <f t="shared" ref="I25:I26" si="10">SUM(G25:H25)</f>
        <v>30</v>
      </c>
      <c r="J25" s="112">
        <v>30</v>
      </c>
      <c r="K25" s="113"/>
      <c r="L25" s="114"/>
      <c r="M25" s="114"/>
      <c r="N25" s="114"/>
      <c r="O25" s="114"/>
      <c r="P25" s="114"/>
      <c r="Q25" s="110"/>
      <c r="R25" s="84">
        <f t="shared" si="8"/>
        <v>30</v>
      </c>
      <c r="S25" s="114"/>
      <c r="T25" s="118">
        <f t="shared" si="5"/>
        <v>30</v>
      </c>
      <c r="U25" s="112"/>
      <c r="V25" s="113"/>
      <c r="W25" s="114"/>
      <c r="X25" s="114"/>
      <c r="Y25" s="114"/>
      <c r="Z25" s="114"/>
      <c r="AA25" s="114"/>
      <c r="AB25" s="114">
        <f t="shared" si="6"/>
        <v>0</v>
      </c>
      <c r="AC25" s="114"/>
      <c r="AD25" s="118">
        <f t="shared" si="7"/>
        <v>0</v>
      </c>
      <c r="AE25" s="255"/>
    </row>
    <row r="26" spans="1:31" s="90" customFormat="1" ht="58.5" customHeight="1" outlineLevel="2">
      <c r="A26" s="106">
        <v>35</v>
      </c>
      <c r="B26" s="128">
        <v>710</v>
      </c>
      <c r="C26" s="116">
        <v>4455</v>
      </c>
      <c r="D26" s="121" t="s">
        <v>384</v>
      </c>
      <c r="E26" s="81">
        <v>330</v>
      </c>
      <c r="F26" s="249">
        <f t="shared" si="1"/>
        <v>366</v>
      </c>
      <c r="G26" s="110">
        <f t="shared" si="2"/>
        <v>36</v>
      </c>
      <c r="H26" s="81">
        <f t="shared" si="3"/>
        <v>0</v>
      </c>
      <c r="I26" s="117">
        <f t="shared" si="10"/>
        <v>36</v>
      </c>
      <c r="J26" s="112">
        <v>30</v>
      </c>
      <c r="K26" s="113"/>
      <c r="L26" s="114"/>
      <c r="M26" s="114"/>
      <c r="N26" s="114"/>
      <c r="O26" s="114"/>
      <c r="P26" s="114"/>
      <c r="Q26" s="110"/>
      <c r="R26" s="84">
        <f t="shared" si="8"/>
        <v>30</v>
      </c>
      <c r="S26" s="114">
        <v>6</v>
      </c>
      <c r="T26" s="118">
        <f t="shared" si="5"/>
        <v>36</v>
      </c>
      <c r="U26" s="112"/>
      <c r="V26" s="113"/>
      <c r="W26" s="114"/>
      <c r="X26" s="114"/>
      <c r="Y26" s="114"/>
      <c r="Z26" s="114"/>
      <c r="AA26" s="114"/>
      <c r="AB26" s="114">
        <f t="shared" si="6"/>
        <v>0</v>
      </c>
      <c r="AC26" s="114"/>
      <c r="AD26" s="118">
        <f t="shared" si="7"/>
        <v>0</v>
      </c>
      <c r="AE26" s="255" t="s">
        <v>385</v>
      </c>
    </row>
    <row r="27" spans="1:31" s="90" customFormat="1" ht="58.5" customHeight="1" outlineLevel="2" thickBot="1">
      <c r="A27" s="106">
        <v>49</v>
      </c>
      <c r="B27" s="128">
        <v>710</v>
      </c>
      <c r="C27" s="147">
        <v>4816</v>
      </c>
      <c r="D27" s="121" t="s">
        <v>439</v>
      </c>
      <c r="E27" s="81"/>
      <c r="F27" s="249">
        <f t="shared" ref="F27" si="11">E27+I27</f>
        <v>90</v>
      </c>
      <c r="G27" s="110">
        <f t="shared" ref="G27" si="12">T27</f>
        <v>90</v>
      </c>
      <c r="H27" s="81">
        <f t="shared" ref="H27" si="13">AD27</f>
        <v>0</v>
      </c>
      <c r="I27" s="117">
        <f t="shared" ref="I27" si="14">SUM(G27:H27)</f>
        <v>90</v>
      </c>
      <c r="J27" s="112"/>
      <c r="K27" s="113"/>
      <c r="L27" s="114"/>
      <c r="M27" s="114"/>
      <c r="N27" s="114"/>
      <c r="O27" s="114"/>
      <c r="P27" s="114"/>
      <c r="Q27" s="110"/>
      <c r="R27" s="84">
        <f t="shared" ref="R27" si="15">SUM(J27:Q27)</f>
        <v>0</v>
      </c>
      <c r="S27" s="114">
        <v>90</v>
      </c>
      <c r="T27" s="118">
        <f t="shared" ref="T27" si="16">SUM(R27:S27)</f>
        <v>90</v>
      </c>
      <c r="U27" s="112"/>
      <c r="V27" s="113"/>
      <c r="W27" s="114"/>
      <c r="X27" s="114"/>
      <c r="Y27" s="114"/>
      <c r="Z27" s="114"/>
      <c r="AA27" s="114"/>
      <c r="AB27" s="114">
        <f t="shared" ref="AB27" si="17">SUM(U27:AA27)</f>
        <v>0</v>
      </c>
      <c r="AC27" s="114"/>
      <c r="AD27" s="118">
        <f t="shared" ref="AD27" si="18">SUM(AB27:AC27)</f>
        <v>0</v>
      </c>
      <c r="AE27" s="255" t="s">
        <v>437</v>
      </c>
    </row>
    <row r="28" spans="1:31" s="90" customFormat="1" ht="50.1" customHeight="1" outlineLevel="1" thickBot="1">
      <c r="A28" s="106"/>
      <c r="B28" s="422" t="s">
        <v>108</v>
      </c>
      <c r="C28" s="423"/>
      <c r="D28" s="424"/>
      <c r="E28" s="245">
        <f t="shared" ref="E28:AD28" si="19">SUBTOTAL(9,E8:E27)</f>
        <v>54272</v>
      </c>
      <c r="F28" s="245">
        <f t="shared" si="19"/>
        <v>56446.75</v>
      </c>
      <c r="G28" s="247">
        <f t="shared" si="19"/>
        <v>2174.75</v>
      </c>
      <c r="H28" s="247">
        <f t="shared" si="19"/>
        <v>0</v>
      </c>
      <c r="I28" s="247">
        <f t="shared" si="19"/>
        <v>2174.75</v>
      </c>
      <c r="J28" s="247">
        <f t="shared" si="19"/>
        <v>1163.75</v>
      </c>
      <c r="K28" s="247">
        <f t="shared" si="19"/>
        <v>0</v>
      </c>
      <c r="L28" s="247">
        <f t="shared" si="19"/>
        <v>0</v>
      </c>
      <c r="M28" s="247">
        <f t="shared" si="19"/>
        <v>0</v>
      </c>
      <c r="N28" s="247">
        <f t="shared" si="19"/>
        <v>0</v>
      </c>
      <c r="O28" s="247">
        <f t="shared" si="19"/>
        <v>0</v>
      </c>
      <c r="P28" s="247">
        <f t="shared" si="19"/>
        <v>0</v>
      </c>
      <c r="Q28" s="247">
        <f t="shared" si="19"/>
        <v>900</v>
      </c>
      <c r="R28" s="247">
        <f t="shared" si="19"/>
        <v>2063.75</v>
      </c>
      <c r="S28" s="247">
        <f t="shared" si="19"/>
        <v>111</v>
      </c>
      <c r="T28" s="247">
        <f t="shared" si="19"/>
        <v>2174.75</v>
      </c>
      <c r="U28" s="247">
        <f t="shared" si="19"/>
        <v>0</v>
      </c>
      <c r="V28" s="247">
        <f t="shared" si="19"/>
        <v>0</v>
      </c>
      <c r="W28" s="247">
        <f t="shared" si="19"/>
        <v>0</v>
      </c>
      <c r="X28" s="247">
        <f t="shared" si="19"/>
        <v>0</v>
      </c>
      <c r="Y28" s="247">
        <f t="shared" si="19"/>
        <v>0</v>
      </c>
      <c r="Z28" s="247">
        <f t="shared" si="19"/>
        <v>0</v>
      </c>
      <c r="AA28" s="247">
        <f t="shared" si="19"/>
        <v>0</v>
      </c>
      <c r="AB28" s="247">
        <f t="shared" si="19"/>
        <v>0</v>
      </c>
      <c r="AC28" s="247">
        <f t="shared" si="19"/>
        <v>0</v>
      </c>
      <c r="AD28" s="247">
        <f t="shared" si="19"/>
        <v>0</v>
      </c>
      <c r="AE28" s="105"/>
    </row>
    <row r="29" spans="1:31" s="90" customFormat="1" ht="62.45" customHeight="1" outlineLevel="2">
      <c r="A29" s="106">
        <v>9</v>
      </c>
      <c r="B29" s="107">
        <v>721</v>
      </c>
      <c r="C29" s="93">
        <v>4442</v>
      </c>
      <c r="D29" s="108" t="s">
        <v>226</v>
      </c>
      <c r="E29" s="81">
        <v>3946</v>
      </c>
      <c r="F29" s="109">
        <f t="shared" ref="F29:F39" si="20">E29+I29</f>
        <v>4946</v>
      </c>
      <c r="G29" s="110">
        <f t="shared" ref="G29:G39" si="21">T29</f>
        <v>500</v>
      </c>
      <c r="H29" s="81">
        <f t="shared" ref="H29:H39" si="22">AD29</f>
        <v>500</v>
      </c>
      <c r="I29" s="111">
        <f t="shared" ref="I29:I39" si="23">SUM(G29:H29)</f>
        <v>1000</v>
      </c>
      <c r="J29" s="112"/>
      <c r="K29" s="113"/>
      <c r="L29" s="114"/>
      <c r="M29" s="114"/>
      <c r="N29" s="114"/>
      <c r="O29" s="114"/>
      <c r="P29" s="114"/>
      <c r="Q29" s="82">
        <v>500</v>
      </c>
      <c r="R29" s="84">
        <f>SUM(J29:Q29)</f>
        <v>500</v>
      </c>
      <c r="S29" s="114"/>
      <c r="T29" s="88">
        <f t="shared" ref="T29:T39" si="24">SUM(R29:S29)</f>
        <v>500</v>
      </c>
      <c r="U29" s="112">
        <v>500</v>
      </c>
      <c r="V29" s="113"/>
      <c r="W29" s="114"/>
      <c r="X29" s="114"/>
      <c r="Y29" s="114"/>
      <c r="Z29" s="114"/>
      <c r="AA29" s="114"/>
      <c r="AB29" s="86">
        <f t="shared" ref="AB29:AB39" si="25">SUM(U29:AA29)</f>
        <v>500</v>
      </c>
      <c r="AC29" s="114"/>
      <c r="AD29" s="82">
        <f t="shared" ref="AD29:AD39" si="26">SUM(AB29:AC29)</f>
        <v>500</v>
      </c>
      <c r="AE29" s="119"/>
    </row>
    <row r="30" spans="1:31" s="90" customFormat="1" ht="69" customHeight="1" outlineLevel="2">
      <c r="A30" s="106">
        <v>9</v>
      </c>
      <c r="B30" s="107">
        <v>721</v>
      </c>
      <c r="C30" s="256">
        <v>4817</v>
      </c>
      <c r="D30" s="108" t="s">
        <v>227</v>
      </c>
      <c r="E30" s="81"/>
      <c r="F30" s="109">
        <f t="shared" si="20"/>
        <v>20</v>
      </c>
      <c r="G30" s="110">
        <f t="shared" si="21"/>
        <v>20</v>
      </c>
      <c r="H30" s="81">
        <f t="shared" si="22"/>
        <v>0</v>
      </c>
      <c r="I30" s="111">
        <f t="shared" si="23"/>
        <v>20</v>
      </c>
      <c r="J30" s="112">
        <v>20</v>
      </c>
      <c r="K30" s="113"/>
      <c r="L30" s="114"/>
      <c r="M30" s="114"/>
      <c r="N30" s="114"/>
      <c r="O30" s="114"/>
      <c r="P30" s="114"/>
      <c r="Q30" s="82"/>
      <c r="R30" s="84">
        <f t="shared" ref="R30:R39" si="27">SUM(J30:Q30)</f>
        <v>20</v>
      </c>
      <c r="S30" s="114"/>
      <c r="T30" s="88">
        <f t="shared" si="24"/>
        <v>20</v>
      </c>
      <c r="U30" s="112"/>
      <c r="V30" s="113"/>
      <c r="W30" s="114"/>
      <c r="X30" s="114"/>
      <c r="Y30" s="114"/>
      <c r="Z30" s="114"/>
      <c r="AA30" s="114"/>
      <c r="AB30" s="86">
        <f t="shared" si="25"/>
        <v>0</v>
      </c>
      <c r="AC30" s="114"/>
      <c r="AD30" s="82">
        <f t="shared" si="26"/>
        <v>0</v>
      </c>
      <c r="AE30" s="105"/>
    </row>
    <row r="31" spans="1:31" s="141" customFormat="1" ht="69" customHeight="1" outlineLevel="2">
      <c r="A31" s="127">
        <v>56</v>
      </c>
      <c r="B31" s="393">
        <v>721</v>
      </c>
      <c r="C31" s="256">
        <v>4818</v>
      </c>
      <c r="D31" s="394" t="s">
        <v>457</v>
      </c>
      <c r="E31" s="130"/>
      <c r="F31" s="189">
        <f t="shared" si="20"/>
        <v>7700</v>
      </c>
      <c r="G31" s="131">
        <f t="shared" si="21"/>
        <v>7700</v>
      </c>
      <c r="H31" s="130">
        <f t="shared" si="22"/>
        <v>0</v>
      </c>
      <c r="I31" s="133">
        <f t="shared" si="23"/>
        <v>7700</v>
      </c>
      <c r="J31" s="123"/>
      <c r="K31" s="134"/>
      <c r="L31" s="135"/>
      <c r="M31" s="135"/>
      <c r="N31" s="135"/>
      <c r="O31" s="135"/>
      <c r="P31" s="135"/>
      <c r="Q31" s="136">
        <v>7700</v>
      </c>
      <c r="R31" s="137">
        <f t="shared" si="27"/>
        <v>7700</v>
      </c>
      <c r="S31" s="135"/>
      <c r="T31" s="138">
        <f t="shared" si="24"/>
        <v>7700</v>
      </c>
      <c r="U31" s="123"/>
      <c r="V31" s="134"/>
      <c r="W31" s="135"/>
      <c r="X31" s="135"/>
      <c r="Y31" s="135"/>
      <c r="Z31" s="135"/>
      <c r="AA31" s="135"/>
      <c r="AB31" s="139">
        <f t="shared" si="25"/>
        <v>0</v>
      </c>
      <c r="AC31" s="135"/>
      <c r="AD31" s="136">
        <f t="shared" si="26"/>
        <v>0</v>
      </c>
      <c r="AE31" s="140"/>
    </row>
    <row r="32" spans="1:31" s="90" customFormat="1" ht="69" customHeight="1" outlineLevel="2">
      <c r="A32" s="106"/>
      <c r="B32" s="107">
        <v>721</v>
      </c>
      <c r="C32" s="93">
        <v>3614</v>
      </c>
      <c r="D32" s="108" t="s">
        <v>378</v>
      </c>
      <c r="E32" s="81">
        <v>7158</v>
      </c>
      <c r="F32" s="109">
        <f t="shared" si="20"/>
        <v>8408</v>
      </c>
      <c r="G32" s="110">
        <f t="shared" si="21"/>
        <v>1250</v>
      </c>
      <c r="H32" s="81">
        <f t="shared" si="22"/>
        <v>0</v>
      </c>
      <c r="I32" s="111">
        <f t="shared" si="23"/>
        <v>1250</v>
      </c>
      <c r="J32" s="112"/>
      <c r="K32" s="113"/>
      <c r="L32" s="114"/>
      <c r="M32" s="114"/>
      <c r="N32" s="114"/>
      <c r="O32" s="114"/>
      <c r="P32" s="114"/>
      <c r="Q32" s="82">
        <v>1250</v>
      </c>
      <c r="R32" s="84">
        <f t="shared" si="27"/>
        <v>1250</v>
      </c>
      <c r="S32" s="114"/>
      <c r="T32" s="88">
        <f t="shared" si="24"/>
        <v>1250</v>
      </c>
      <c r="U32" s="112"/>
      <c r="V32" s="113"/>
      <c r="W32" s="114"/>
      <c r="X32" s="114"/>
      <c r="Y32" s="114"/>
      <c r="Z32" s="114"/>
      <c r="AA32" s="114"/>
      <c r="AB32" s="86">
        <f t="shared" si="25"/>
        <v>0</v>
      </c>
      <c r="AC32" s="114"/>
      <c r="AD32" s="82">
        <f t="shared" si="26"/>
        <v>0</v>
      </c>
      <c r="AE32" s="105"/>
    </row>
    <row r="33" spans="1:31" s="90" customFormat="1" ht="90" customHeight="1" outlineLevel="2">
      <c r="A33" s="106">
        <v>42</v>
      </c>
      <c r="B33" s="107">
        <v>721</v>
      </c>
      <c r="C33" s="93">
        <v>3988</v>
      </c>
      <c r="D33" s="108" t="s">
        <v>418</v>
      </c>
      <c r="E33" s="81">
        <f>96+116</f>
        <v>212</v>
      </c>
      <c r="F33" s="109">
        <f t="shared" si="20"/>
        <v>242</v>
      </c>
      <c r="G33" s="110">
        <f t="shared" si="21"/>
        <v>30</v>
      </c>
      <c r="H33" s="81">
        <f t="shared" si="22"/>
        <v>0</v>
      </c>
      <c r="I33" s="111">
        <f t="shared" si="23"/>
        <v>30</v>
      </c>
      <c r="J33" s="112"/>
      <c r="K33" s="113"/>
      <c r="L33" s="114"/>
      <c r="M33" s="114">
        <v>30</v>
      </c>
      <c r="N33" s="114"/>
      <c r="O33" s="114"/>
      <c r="P33" s="114"/>
      <c r="Q33" s="82"/>
      <c r="R33" s="84">
        <f t="shared" si="27"/>
        <v>30</v>
      </c>
      <c r="S33" s="114"/>
      <c r="T33" s="88">
        <f t="shared" si="24"/>
        <v>30</v>
      </c>
      <c r="U33" s="112"/>
      <c r="V33" s="113"/>
      <c r="W33" s="114"/>
      <c r="X33" s="114"/>
      <c r="Y33" s="114"/>
      <c r="Z33" s="114"/>
      <c r="AA33" s="114"/>
      <c r="AB33" s="86">
        <f t="shared" si="25"/>
        <v>0</v>
      </c>
      <c r="AC33" s="114"/>
      <c r="AD33" s="82">
        <f t="shared" si="26"/>
        <v>0</v>
      </c>
      <c r="AE33" s="115" t="s">
        <v>423</v>
      </c>
    </row>
    <row r="34" spans="1:31" s="90" customFormat="1" ht="69" customHeight="1" outlineLevel="2">
      <c r="A34" s="106">
        <v>42</v>
      </c>
      <c r="B34" s="107">
        <v>721</v>
      </c>
      <c r="C34" s="93">
        <v>3989</v>
      </c>
      <c r="D34" s="108" t="s">
        <v>419</v>
      </c>
      <c r="E34" s="81">
        <f>363</f>
        <v>363</v>
      </c>
      <c r="F34" s="109">
        <f t="shared" si="20"/>
        <v>435.6</v>
      </c>
      <c r="G34" s="110">
        <f t="shared" si="21"/>
        <v>72.599999999999994</v>
      </c>
      <c r="H34" s="81">
        <f t="shared" si="22"/>
        <v>0</v>
      </c>
      <c r="I34" s="111">
        <f t="shared" si="23"/>
        <v>72.599999999999994</v>
      </c>
      <c r="J34" s="112"/>
      <c r="K34" s="113"/>
      <c r="L34" s="114"/>
      <c r="M34" s="114">
        <v>72.599999999999994</v>
      </c>
      <c r="N34" s="114"/>
      <c r="O34" s="114"/>
      <c r="P34" s="114"/>
      <c r="Q34" s="82"/>
      <c r="R34" s="84">
        <f t="shared" si="27"/>
        <v>72.599999999999994</v>
      </c>
      <c r="S34" s="114"/>
      <c r="T34" s="88">
        <f t="shared" si="24"/>
        <v>72.599999999999994</v>
      </c>
      <c r="U34" s="112"/>
      <c r="V34" s="113"/>
      <c r="W34" s="114"/>
      <c r="X34" s="114"/>
      <c r="Y34" s="114"/>
      <c r="Z34" s="114"/>
      <c r="AA34" s="114"/>
      <c r="AB34" s="86">
        <f t="shared" si="25"/>
        <v>0</v>
      </c>
      <c r="AC34" s="114"/>
      <c r="AD34" s="82">
        <f t="shared" si="26"/>
        <v>0</v>
      </c>
      <c r="AE34" s="105" t="s">
        <v>423</v>
      </c>
    </row>
    <row r="35" spans="1:31" s="90" customFormat="1" ht="90" customHeight="1" outlineLevel="2">
      <c r="A35" s="106">
        <v>42</v>
      </c>
      <c r="B35" s="107">
        <v>721</v>
      </c>
      <c r="C35" s="93">
        <v>3990</v>
      </c>
      <c r="D35" s="108" t="s">
        <v>420</v>
      </c>
      <c r="E35" s="81">
        <f>45+39+55</f>
        <v>139</v>
      </c>
      <c r="F35" s="109">
        <f t="shared" si="20"/>
        <v>139</v>
      </c>
      <c r="G35" s="110">
        <f t="shared" si="21"/>
        <v>0</v>
      </c>
      <c r="H35" s="81">
        <f t="shared" si="22"/>
        <v>0</v>
      </c>
      <c r="I35" s="111">
        <f t="shared" si="23"/>
        <v>0</v>
      </c>
      <c r="J35" s="112">
        <v>-8</v>
      </c>
      <c r="K35" s="113"/>
      <c r="L35" s="114"/>
      <c r="M35" s="114">
        <v>8</v>
      </c>
      <c r="N35" s="114"/>
      <c r="O35" s="114"/>
      <c r="P35" s="114"/>
      <c r="Q35" s="82"/>
      <c r="R35" s="84">
        <f t="shared" si="27"/>
        <v>0</v>
      </c>
      <c r="S35" s="114"/>
      <c r="T35" s="88">
        <f t="shared" si="24"/>
        <v>0</v>
      </c>
      <c r="U35" s="112"/>
      <c r="V35" s="113"/>
      <c r="W35" s="114"/>
      <c r="X35" s="114"/>
      <c r="Y35" s="114"/>
      <c r="Z35" s="114"/>
      <c r="AA35" s="114"/>
      <c r="AB35" s="86">
        <f t="shared" si="25"/>
        <v>0</v>
      </c>
      <c r="AC35" s="114"/>
      <c r="AD35" s="82">
        <f t="shared" si="26"/>
        <v>0</v>
      </c>
      <c r="AE35" s="105" t="s">
        <v>423</v>
      </c>
    </row>
    <row r="36" spans="1:31" s="90" customFormat="1" ht="69" customHeight="1" outlineLevel="2">
      <c r="A36" s="106">
        <v>42</v>
      </c>
      <c r="B36" s="107">
        <v>721</v>
      </c>
      <c r="C36" s="116">
        <v>3991</v>
      </c>
      <c r="D36" s="108" t="s">
        <v>421</v>
      </c>
      <c r="E36" s="81">
        <f>100+8</f>
        <v>108</v>
      </c>
      <c r="F36" s="109">
        <f t="shared" si="20"/>
        <v>108</v>
      </c>
      <c r="G36" s="110">
        <f t="shared" si="21"/>
        <v>0</v>
      </c>
      <c r="H36" s="81">
        <f t="shared" si="22"/>
        <v>0</v>
      </c>
      <c r="I36" s="117">
        <f t="shared" si="23"/>
        <v>0</v>
      </c>
      <c r="J36" s="112">
        <v>-10</v>
      </c>
      <c r="K36" s="113"/>
      <c r="L36" s="114"/>
      <c r="M36" s="114">
        <v>10</v>
      </c>
      <c r="N36" s="114"/>
      <c r="O36" s="114"/>
      <c r="P36" s="114"/>
      <c r="Q36" s="110"/>
      <c r="R36" s="84">
        <f t="shared" si="27"/>
        <v>0</v>
      </c>
      <c r="S36" s="114"/>
      <c r="T36" s="118">
        <f t="shared" si="24"/>
        <v>0</v>
      </c>
      <c r="U36" s="112"/>
      <c r="V36" s="113"/>
      <c r="W36" s="114"/>
      <c r="X36" s="114"/>
      <c r="Y36" s="114"/>
      <c r="Z36" s="114"/>
      <c r="AA36" s="114"/>
      <c r="AB36" s="114">
        <f t="shared" si="25"/>
        <v>0</v>
      </c>
      <c r="AC36" s="114"/>
      <c r="AD36" s="110">
        <f t="shared" si="26"/>
        <v>0</v>
      </c>
      <c r="AE36" s="105" t="s">
        <v>423</v>
      </c>
    </row>
    <row r="37" spans="1:31" s="90" customFormat="1" ht="69" customHeight="1" outlineLevel="2" thickBot="1">
      <c r="A37" s="106">
        <v>42</v>
      </c>
      <c r="B37" s="107">
        <v>721</v>
      </c>
      <c r="C37" s="93">
        <v>3992</v>
      </c>
      <c r="D37" s="108" t="s">
        <v>422</v>
      </c>
      <c r="E37" s="81">
        <v>2000</v>
      </c>
      <c r="F37" s="109">
        <f t="shared" si="20"/>
        <v>2050</v>
      </c>
      <c r="G37" s="110">
        <f t="shared" si="21"/>
        <v>50</v>
      </c>
      <c r="H37" s="81">
        <f t="shared" si="22"/>
        <v>0</v>
      </c>
      <c r="I37" s="111">
        <f t="shared" si="23"/>
        <v>50</v>
      </c>
      <c r="J37" s="112">
        <v>-250</v>
      </c>
      <c r="K37" s="113"/>
      <c r="L37" s="114"/>
      <c r="M37" s="114">
        <v>300</v>
      </c>
      <c r="N37" s="114"/>
      <c r="O37" s="114"/>
      <c r="P37" s="114"/>
      <c r="Q37" s="82"/>
      <c r="R37" s="84">
        <f t="shared" si="27"/>
        <v>50</v>
      </c>
      <c r="S37" s="114"/>
      <c r="T37" s="88">
        <f t="shared" si="24"/>
        <v>50</v>
      </c>
      <c r="U37" s="112"/>
      <c r="V37" s="113"/>
      <c r="W37" s="114"/>
      <c r="X37" s="114"/>
      <c r="Y37" s="114"/>
      <c r="Z37" s="114"/>
      <c r="AA37" s="114"/>
      <c r="AB37" s="86">
        <f t="shared" si="25"/>
        <v>0</v>
      </c>
      <c r="AC37" s="114"/>
      <c r="AD37" s="82">
        <f t="shared" si="26"/>
        <v>0</v>
      </c>
      <c r="AE37" s="119" t="s">
        <v>423</v>
      </c>
    </row>
    <row r="38" spans="1:31" s="90" customFormat="1" ht="75" hidden="1" customHeight="1" outlineLevel="2">
      <c r="A38" s="106"/>
      <c r="B38" s="107">
        <v>721</v>
      </c>
      <c r="C38" s="93"/>
      <c r="D38" s="248"/>
      <c r="E38" s="81"/>
      <c r="F38" s="109">
        <f t="shared" si="20"/>
        <v>0</v>
      </c>
      <c r="G38" s="110">
        <f t="shared" si="21"/>
        <v>0</v>
      </c>
      <c r="H38" s="81">
        <f t="shared" si="22"/>
        <v>0</v>
      </c>
      <c r="I38" s="111">
        <f t="shared" si="23"/>
        <v>0</v>
      </c>
      <c r="J38" s="112"/>
      <c r="K38" s="113"/>
      <c r="L38" s="114"/>
      <c r="M38" s="114"/>
      <c r="N38" s="114"/>
      <c r="O38" s="114"/>
      <c r="P38" s="114"/>
      <c r="Q38" s="82"/>
      <c r="R38" s="84">
        <f t="shared" si="27"/>
        <v>0</v>
      </c>
      <c r="S38" s="114"/>
      <c r="T38" s="88">
        <f t="shared" si="24"/>
        <v>0</v>
      </c>
      <c r="U38" s="112"/>
      <c r="V38" s="113"/>
      <c r="W38" s="114"/>
      <c r="X38" s="114"/>
      <c r="Y38" s="114"/>
      <c r="Z38" s="114"/>
      <c r="AA38" s="114"/>
      <c r="AB38" s="86">
        <f t="shared" si="25"/>
        <v>0</v>
      </c>
      <c r="AC38" s="114"/>
      <c r="AD38" s="82">
        <f t="shared" si="26"/>
        <v>0</v>
      </c>
      <c r="AE38" s="105"/>
    </row>
    <row r="39" spans="1:31" s="90" customFormat="1" ht="69" hidden="1" customHeight="1" outlineLevel="2" thickBot="1">
      <c r="A39" s="106"/>
      <c r="B39" s="107">
        <v>721</v>
      </c>
      <c r="C39" s="93"/>
      <c r="D39" s="248"/>
      <c r="E39" s="81"/>
      <c r="F39" s="109">
        <f t="shared" si="20"/>
        <v>0</v>
      </c>
      <c r="G39" s="110">
        <f t="shared" si="21"/>
        <v>0</v>
      </c>
      <c r="H39" s="81">
        <f t="shared" si="22"/>
        <v>0</v>
      </c>
      <c r="I39" s="111">
        <f t="shared" si="23"/>
        <v>0</v>
      </c>
      <c r="J39" s="112"/>
      <c r="K39" s="113"/>
      <c r="L39" s="114"/>
      <c r="M39" s="114"/>
      <c r="N39" s="114"/>
      <c r="O39" s="114"/>
      <c r="P39" s="114"/>
      <c r="Q39" s="82"/>
      <c r="R39" s="84">
        <f t="shared" si="27"/>
        <v>0</v>
      </c>
      <c r="S39" s="114"/>
      <c r="T39" s="88">
        <f t="shared" si="24"/>
        <v>0</v>
      </c>
      <c r="U39" s="112"/>
      <c r="V39" s="113"/>
      <c r="W39" s="114"/>
      <c r="X39" s="114"/>
      <c r="Y39" s="114"/>
      <c r="Z39" s="114"/>
      <c r="AA39" s="114"/>
      <c r="AB39" s="86">
        <f t="shared" si="25"/>
        <v>0</v>
      </c>
      <c r="AC39" s="114"/>
      <c r="AD39" s="82">
        <f t="shared" si="26"/>
        <v>0</v>
      </c>
      <c r="AE39" s="105"/>
    </row>
    <row r="40" spans="1:31" s="90" customFormat="1" ht="50.1" customHeight="1" outlineLevel="1" collapsed="1" thickBot="1">
      <c r="A40" s="106"/>
      <c r="B40" s="422" t="s">
        <v>107</v>
      </c>
      <c r="C40" s="423"/>
      <c r="D40" s="424"/>
      <c r="E40" s="245">
        <f t="shared" ref="E40:AD40" si="28">SUBTOTAL(9,E29:E39)</f>
        <v>13926</v>
      </c>
      <c r="F40" s="245">
        <f t="shared" si="28"/>
        <v>24048.6</v>
      </c>
      <c r="G40" s="247">
        <f t="shared" si="28"/>
        <v>9622.6</v>
      </c>
      <c r="H40" s="245">
        <f t="shared" si="28"/>
        <v>500</v>
      </c>
      <c r="I40" s="259">
        <f t="shared" si="28"/>
        <v>10122.6</v>
      </c>
      <c r="J40" s="245">
        <f t="shared" si="28"/>
        <v>-248</v>
      </c>
      <c r="K40" s="245">
        <f t="shared" si="28"/>
        <v>0</v>
      </c>
      <c r="L40" s="245">
        <f t="shared" si="28"/>
        <v>0</v>
      </c>
      <c r="M40" s="245">
        <f t="shared" si="28"/>
        <v>420.6</v>
      </c>
      <c r="N40" s="245">
        <f t="shared" si="28"/>
        <v>0</v>
      </c>
      <c r="O40" s="245">
        <f t="shared" si="28"/>
        <v>0</v>
      </c>
      <c r="P40" s="245">
        <f t="shared" si="28"/>
        <v>0</v>
      </c>
      <c r="Q40" s="247">
        <f t="shared" si="28"/>
        <v>9450</v>
      </c>
      <c r="R40" s="245">
        <f t="shared" si="28"/>
        <v>9622.6</v>
      </c>
      <c r="S40" s="245">
        <f t="shared" si="28"/>
        <v>0</v>
      </c>
      <c r="T40" s="245">
        <f t="shared" si="28"/>
        <v>9622.6</v>
      </c>
      <c r="U40" s="245">
        <f t="shared" si="28"/>
        <v>500</v>
      </c>
      <c r="V40" s="245">
        <f t="shared" si="28"/>
        <v>0</v>
      </c>
      <c r="W40" s="245">
        <f t="shared" si="28"/>
        <v>0</v>
      </c>
      <c r="X40" s="245">
        <f t="shared" si="28"/>
        <v>0</v>
      </c>
      <c r="Y40" s="245">
        <f t="shared" si="28"/>
        <v>0</v>
      </c>
      <c r="Z40" s="245">
        <f t="shared" si="28"/>
        <v>0</v>
      </c>
      <c r="AA40" s="245">
        <f t="shared" si="28"/>
        <v>0</v>
      </c>
      <c r="AB40" s="245">
        <f t="shared" si="28"/>
        <v>500</v>
      </c>
      <c r="AC40" s="245">
        <f t="shared" si="28"/>
        <v>0</v>
      </c>
      <c r="AD40" s="247">
        <f t="shared" si="28"/>
        <v>500</v>
      </c>
      <c r="AE40" s="260"/>
    </row>
    <row r="41" spans="1:31" s="90" customFormat="1" ht="81.599999999999994" customHeight="1" outlineLevel="2">
      <c r="A41" s="106">
        <v>1</v>
      </c>
      <c r="B41" s="120">
        <v>735</v>
      </c>
      <c r="C41" s="116">
        <v>3061</v>
      </c>
      <c r="D41" s="121" t="s">
        <v>166</v>
      </c>
      <c r="E41" s="81">
        <v>14978</v>
      </c>
      <c r="F41" s="81">
        <f t="shared" ref="F41:F86" si="29">E41+I41</f>
        <v>16978</v>
      </c>
      <c r="G41" s="110">
        <f t="shared" ref="G41:G86" si="30">T41</f>
        <v>2000</v>
      </c>
      <c r="H41" s="122">
        <f t="shared" ref="H41:H86" si="31">AD41</f>
        <v>0</v>
      </c>
      <c r="I41" s="111">
        <f t="shared" ref="I41:I72" si="32">SUM(G41:H41)</f>
        <v>2000</v>
      </c>
      <c r="J41" s="112"/>
      <c r="K41" s="113"/>
      <c r="L41" s="114"/>
      <c r="M41" s="114"/>
      <c r="N41" s="114"/>
      <c r="O41" s="114"/>
      <c r="P41" s="114"/>
      <c r="Q41" s="82">
        <v>2000</v>
      </c>
      <c r="R41" s="84">
        <f>SUM(J41:Q41)</f>
        <v>2000</v>
      </c>
      <c r="S41" s="114"/>
      <c r="T41" s="88">
        <f t="shared" ref="T41:T78" si="33">SUM(R41:S41)</f>
        <v>2000</v>
      </c>
      <c r="U41" s="112"/>
      <c r="V41" s="113"/>
      <c r="W41" s="114"/>
      <c r="X41" s="114"/>
      <c r="Y41" s="114"/>
      <c r="Z41" s="114"/>
      <c r="AA41" s="114"/>
      <c r="AB41" s="86">
        <f t="shared" ref="AB41:AB82" si="34">SUM(U41:AA41)</f>
        <v>0</v>
      </c>
      <c r="AC41" s="114"/>
      <c r="AD41" s="82">
        <f t="shared" ref="AD41:AD82" si="35">SUM(AB41:AC41)</f>
        <v>0</v>
      </c>
      <c r="AE41" s="119"/>
    </row>
    <row r="42" spans="1:31" s="90" customFormat="1" ht="70.900000000000006" customHeight="1" outlineLevel="2">
      <c r="A42" s="106">
        <v>1</v>
      </c>
      <c r="B42" s="120">
        <v>735</v>
      </c>
      <c r="C42" s="116">
        <v>3314</v>
      </c>
      <c r="D42" s="121" t="s">
        <v>167</v>
      </c>
      <c r="E42" s="81">
        <v>3710</v>
      </c>
      <c r="F42" s="81">
        <f t="shared" si="29"/>
        <v>3860</v>
      </c>
      <c r="G42" s="110">
        <f t="shared" si="30"/>
        <v>150</v>
      </c>
      <c r="H42" s="122">
        <f t="shared" si="31"/>
        <v>0</v>
      </c>
      <c r="I42" s="111">
        <f t="shared" ref="I42" si="36">SUM(G42:H42)</f>
        <v>150</v>
      </c>
      <c r="J42" s="112">
        <v>150</v>
      </c>
      <c r="K42" s="113"/>
      <c r="L42" s="114"/>
      <c r="M42" s="114"/>
      <c r="N42" s="114"/>
      <c r="O42" s="114"/>
      <c r="P42" s="114"/>
      <c r="Q42" s="82"/>
      <c r="R42" s="84">
        <f>SUM(J42:Q42)</f>
        <v>150</v>
      </c>
      <c r="S42" s="114"/>
      <c r="T42" s="88">
        <f t="shared" si="33"/>
        <v>150</v>
      </c>
      <c r="U42" s="112"/>
      <c r="V42" s="113"/>
      <c r="W42" s="114"/>
      <c r="X42" s="114"/>
      <c r="Y42" s="114"/>
      <c r="Z42" s="114"/>
      <c r="AA42" s="114"/>
      <c r="AB42" s="86">
        <f t="shared" si="34"/>
        <v>0</v>
      </c>
      <c r="AC42" s="114"/>
      <c r="AD42" s="82">
        <f t="shared" si="35"/>
        <v>0</v>
      </c>
      <c r="AE42" s="119" t="s">
        <v>472</v>
      </c>
    </row>
    <row r="43" spans="1:31" s="90" customFormat="1" ht="87" customHeight="1" outlineLevel="2">
      <c r="A43" s="127">
        <v>1</v>
      </c>
      <c r="B43" s="120">
        <v>735</v>
      </c>
      <c r="C43" s="116">
        <v>3312</v>
      </c>
      <c r="D43" s="121" t="s">
        <v>168</v>
      </c>
      <c r="E43" s="81">
        <v>2720</v>
      </c>
      <c r="F43" s="81">
        <f t="shared" si="29"/>
        <v>2820</v>
      </c>
      <c r="G43" s="110">
        <f t="shared" si="30"/>
        <v>100</v>
      </c>
      <c r="H43" s="122">
        <f t="shared" si="31"/>
        <v>0</v>
      </c>
      <c r="I43" s="111">
        <f t="shared" si="32"/>
        <v>100</v>
      </c>
      <c r="J43" s="112">
        <v>100</v>
      </c>
      <c r="K43" s="113"/>
      <c r="L43" s="114"/>
      <c r="M43" s="114"/>
      <c r="N43" s="114"/>
      <c r="O43" s="114"/>
      <c r="P43" s="114"/>
      <c r="Q43" s="82"/>
      <c r="R43" s="84">
        <f t="shared" ref="R43:R78" si="37">SUM(J43:Q43)</f>
        <v>100</v>
      </c>
      <c r="S43" s="114"/>
      <c r="T43" s="88">
        <f t="shared" si="33"/>
        <v>100</v>
      </c>
      <c r="U43" s="112"/>
      <c r="V43" s="113"/>
      <c r="W43" s="114"/>
      <c r="X43" s="114"/>
      <c r="Y43" s="114"/>
      <c r="Z43" s="114"/>
      <c r="AA43" s="114"/>
      <c r="AB43" s="86">
        <f t="shared" si="34"/>
        <v>0</v>
      </c>
      <c r="AC43" s="114"/>
      <c r="AD43" s="82">
        <f t="shared" si="35"/>
        <v>0</v>
      </c>
      <c r="AE43" s="119" t="s">
        <v>473</v>
      </c>
    </row>
    <row r="44" spans="1:31" s="90" customFormat="1" ht="82.5" customHeight="1" outlineLevel="2">
      <c r="A44" s="106">
        <v>1</v>
      </c>
      <c r="B44" s="120">
        <v>735</v>
      </c>
      <c r="C44" s="116">
        <v>3313</v>
      </c>
      <c r="D44" s="121" t="s">
        <v>169</v>
      </c>
      <c r="E44" s="81">
        <v>2270</v>
      </c>
      <c r="F44" s="81">
        <f t="shared" si="29"/>
        <v>2770</v>
      </c>
      <c r="G44" s="110">
        <f t="shared" si="30"/>
        <v>250</v>
      </c>
      <c r="H44" s="122">
        <f t="shared" si="31"/>
        <v>250</v>
      </c>
      <c r="I44" s="111">
        <f t="shared" si="32"/>
        <v>500</v>
      </c>
      <c r="J44" s="112">
        <v>250</v>
      </c>
      <c r="K44" s="113"/>
      <c r="L44" s="114"/>
      <c r="M44" s="114"/>
      <c r="N44" s="114"/>
      <c r="O44" s="114"/>
      <c r="P44" s="114"/>
      <c r="Q44" s="82"/>
      <c r="R44" s="84">
        <f t="shared" si="37"/>
        <v>250</v>
      </c>
      <c r="S44" s="114"/>
      <c r="T44" s="88">
        <f t="shared" si="33"/>
        <v>250</v>
      </c>
      <c r="U44" s="112">
        <v>250</v>
      </c>
      <c r="V44" s="113"/>
      <c r="W44" s="114"/>
      <c r="X44" s="114"/>
      <c r="Y44" s="114"/>
      <c r="Z44" s="114"/>
      <c r="AA44" s="114"/>
      <c r="AB44" s="86">
        <f t="shared" si="34"/>
        <v>250</v>
      </c>
      <c r="AC44" s="114"/>
      <c r="AD44" s="82">
        <f t="shared" si="35"/>
        <v>250</v>
      </c>
      <c r="AE44" s="119"/>
    </row>
    <row r="45" spans="1:31" s="90" customFormat="1" ht="85.5" customHeight="1" outlineLevel="2">
      <c r="A45" s="261">
        <v>1</v>
      </c>
      <c r="B45" s="120">
        <v>735</v>
      </c>
      <c r="C45" s="116">
        <v>3964</v>
      </c>
      <c r="D45" s="121" t="s">
        <v>170</v>
      </c>
      <c r="E45" s="81">
        <v>100</v>
      </c>
      <c r="F45" s="81">
        <f t="shared" si="29"/>
        <v>180</v>
      </c>
      <c r="G45" s="110">
        <f t="shared" si="30"/>
        <v>80</v>
      </c>
      <c r="H45" s="122">
        <f t="shared" si="31"/>
        <v>0</v>
      </c>
      <c r="I45" s="111">
        <f t="shared" si="32"/>
        <v>80</v>
      </c>
      <c r="J45" s="112">
        <v>80</v>
      </c>
      <c r="K45" s="113"/>
      <c r="L45" s="114"/>
      <c r="M45" s="114"/>
      <c r="N45" s="114"/>
      <c r="O45" s="114"/>
      <c r="P45" s="114"/>
      <c r="Q45" s="82"/>
      <c r="R45" s="84">
        <f t="shared" si="37"/>
        <v>80</v>
      </c>
      <c r="S45" s="114"/>
      <c r="T45" s="88">
        <f t="shared" si="33"/>
        <v>80</v>
      </c>
      <c r="U45" s="112"/>
      <c r="V45" s="113"/>
      <c r="W45" s="114"/>
      <c r="X45" s="114"/>
      <c r="Y45" s="114"/>
      <c r="Z45" s="114"/>
      <c r="AA45" s="114"/>
      <c r="AB45" s="86">
        <f t="shared" si="34"/>
        <v>0</v>
      </c>
      <c r="AC45" s="114"/>
      <c r="AD45" s="82">
        <f t="shared" si="35"/>
        <v>0</v>
      </c>
      <c r="AE45" s="119"/>
    </row>
    <row r="46" spans="1:31" s="90" customFormat="1" ht="55.5" outlineLevel="2">
      <c r="A46" s="106">
        <v>1</v>
      </c>
      <c r="B46" s="120">
        <v>735</v>
      </c>
      <c r="C46" s="116">
        <v>4038</v>
      </c>
      <c r="D46" s="121" t="s">
        <v>171</v>
      </c>
      <c r="E46" s="81">
        <v>1150</v>
      </c>
      <c r="F46" s="81">
        <f t="shared" si="29"/>
        <v>1500</v>
      </c>
      <c r="G46" s="110">
        <f t="shared" si="30"/>
        <v>350</v>
      </c>
      <c r="H46" s="122">
        <f t="shared" si="31"/>
        <v>0</v>
      </c>
      <c r="I46" s="111">
        <f t="shared" si="32"/>
        <v>350</v>
      </c>
      <c r="J46" s="112">
        <v>350</v>
      </c>
      <c r="K46" s="113"/>
      <c r="L46" s="114"/>
      <c r="M46" s="114"/>
      <c r="N46" s="114"/>
      <c r="O46" s="114"/>
      <c r="P46" s="114"/>
      <c r="Q46" s="82"/>
      <c r="R46" s="84">
        <f t="shared" si="37"/>
        <v>350</v>
      </c>
      <c r="S46" s="114"/>
      <c r="T46" s="88">
        <f t="shared" si="33"/>
        <v>350</v>
      </c>
      <c r="U46" s="112"/>
      <c r="V46" s="113"/>
      <c r="W46" s="114"/>
      <c r="X46" s="114"/>
      <c r="Y46" s="114"/>
      <c r="Z46" s="114"/>
      <c r="AA46" s="114"/>
      <c r="AB46" s="86">
        <f t="shared" si="34"/>
        <v>0</v>
      </c>
      <c r="AC46" s="114"/>
      <c r="AD46" s="82">
        <f t="shared" si="35"/>
        <v>0</v>
      </c>
      <c r="AE46" s="119" t="s">
        <v>474</v>
      </c>
    </row>
    <row r="47" spans="1:31" s="90" customFormat="1" ht="70.5" customHeight="1" outlineLevel="2">
      <c r="A47" s="106">
        <v>1</v>
      </c>
      <c r="B47" s="120">
        <v>735</v>
      </c>
      <c r="C47" s="116">
        <v>2950</v>
      </c>
      <c r="D47" s="121" t="s">
        <v>139</v>
      </c>
      <c r="E47" s="81">
        <v>3868</v>
      </c>
      <c r="F47" s="81">
        <f t="shared" si="29"/>
        <v>4085</v>
      </c>
      <c r="G47" s="110">
        <f t="shared" si="30"/>
        <v>217</v>
      </c>
      <c r="H47" s="122">
        <f t="shared" si="31"/>
        <v>0</v>
      </c>
      <c r="I47" s="111">
        <f t="shared" si="32"/>
        <v>217</v>
      </c>
      <c r="J47" s="112">
        <f>117+100</f>
        <v>217</v>
      </c>
      <c r="K47" s="113"/>
      <c r="L47" s="114"/>
      <c r="M47" s="114"/>
      <c r="N47" s="114"/>
      <c r="O47" s="114"/>
      <c r="P47" s="114"/>
      <c r="Q47" s="82"/>
      <c r="R47" s="84">
        <f t="shared" si="37"/>
        <v>217</v>
      </c>
      <c r="S47" s="114"/>
      <c r="T47" s="88">
        <f t="shared" si="33"/>
        <v>217</v>
      </c>
      <c r="U47" s="112"/>
      <c r="V47" s="113"/>
      <c r="W47" s="114"/>
      <c r="X47" s="114"/>
      <c r="Y47" s="114"/>
      <c r="Z47" s="114"/>
      <c r="AA47" s="114"/>
      <c r="AB47" s="86">
        <f t="shared" si="34"/>
        <v>0</v>
      </c>
      <c r="AC47" s="114"/>
      <c r="AD47" s="82">
        <f t="shared" si="35"/>
        <v>0</v>
      </c>
      <c r="AE47" s="119"/>
    </row>
    <row r="48" spans="1:31" s="90" customFormat="1" ht="82.15" customHeight="1" outlineLevel="2">
      <c r="A48" s="106">
        <v>1</v>
      </c>
      <c r="B48" s="120">
        <v>735</v>
      </c>
      <c r="C48" s="116">
        <v>3712</v>
      </c>
      <c r="D48" s="121" t="s">
        <v>140</v>
      </c>
      <c r="E48" s="81">
        <v>871</v>
      </c>
      <c r="F48" s="81">
        <f t="shared" si="29"/>
        <v>1003</v>
      </c>
      <c r="G48" s="110">
        <f t="shared" si="30"/>
        <v>132</v>
      </c>
      <c r="H48" s="122">
        <f t="shared" si="31"/>
        <v>0</v>
      </c>
      <c r="I48" s="111">
        <f t="shared" si="32"/>
        <v>132</v>
      </c>
      <c r="J48" s="112">
        <v>132</v>
      </c>
      <c r="K48" s="113"/>
      <c r="L48" s="114"/>
      <c r="M48" s="114"/>
      <c r="N48" s="114"/>
      <c r="O48" s="114"/>
      <c r="P48" s="114"/>
      <c r="Q48" s="82"/>
      <c r="R48" s="84">
        <f t="shared" si="37"/>
        <v>132</v>
      </c>
      <c r="S48" s="114"/>
      <c r="T48" s="88">
        <f t="shared" si="33"/>
        <v>132</v>
      </c>
      <c r="U48" s="112"/>
      <c r="V48" s="113"/>
      <c r="W48" s="114"/>
      <c r="X48" s="114"/>
      <c r="Y48" s="114"/>
      <c r="Z48" s="114"/>
      <c r="AA48" s="114"/>
      <c r="AB48" s="86">
        <f t="shared" si="34"/>
        <v>0</v>
      </c>
      <c r="AC48" s="114"/>
      <c r="AD48" s="82">
        <f t="shared" si="35"/>
        <v>0</v>
      </c>
      <c r="AE48" s="119"/>
    </row>
    <row r="49" spans="1:34" s="90" customFormat="1" ht="80.45" customHeight="1" outlineLevel="2">
      <c r="A49" s="106">
        <v>1</v>
      </c>
      <c r="B49" s="120">
        <v>735</v>
      </c>
      <c r="C49" s="116">
        <v>3713</v>
      </c>
      <c r="D49" s="121" t="s">
        <v>141</v>
      </c>
      <c r="E49" s="81">
        <v>2150</v>
      </c>
      <c r="F49" s="81">
        <f t="shared" si="29"/>
        <v>2450</v>
      </c>
      <c r="G49" s="110">
        <f t="shared" si="30"/>
        <v>300</v>
      </c>
      <c r="H49" s="122">
        <f t="shared" si="31"/>
        <v>0</v>
      </c>
      <c r="I49" s="111">
        <f t="shared" si="32"/>
        <v>300</v>
      </c>
      <c r="J49" s="112">
        <v>300</v>
      </c>
      <c r="K49" s="113"/>
      <c r="L49" s="114"/>
      <c r="M49" s="114"/>
      <c r="N49" s="114"/>
      <c r="O49" s="114"/>
      <c r="P49" s="114"/>
      <c r="Q49" s="82"/>
      <c r="R49" s="84">
        <f t="shared" si="37"/>
        <v>300</v>
      </c>
      <c r="S49" s="114"/>
      <c r="T49" s="88">
        <f t="shared" si="33"/>
        <v>300</v>
      </c>
      <c r="U49" s="112"/>
      <c r="V49" s="113"/>
      <c r="W49" s="114"/>
      <c r="X49" s="114"/>
      <c r="Y49" s="114"/>
      <c r="Z49" s="114"/>
      <c r="AA49" s="114"/>
      <c r="AB49" s="86">
        <f t="shared" si="34"/>
        <v>0</v>
      </c>
      <c r="AC49" s="114"/>
      <c r="AD49" s="82">
        <f t="shared" si="35"/>
        <v>0</v>
      </c>
      <c r="AE49" s="119"/>
    </row>
    <row r="50" spans="1:34" s="90" customFormat="1" ht="70.5" customHeight="1" outlineLevel="2">
      <c r="A50" s="106">
        <v>1</v>
      </c>
      <c r="B50" s="120">
        <v>735</v>
      </c>
      <c r="C50" s="116">
        <v>3876</v>
      </c>
      <c r="D50" s="121" t="s">
        <v>142</v>
      </c>
      <c r="E50" s="81">
        <v>854</v>
      </c>
      <c r="F50" s="81">
        <f t="shared" si="29"/>
        <v>948</v>
      </c>
      <c r="G50" s="110">
        <f t="shared" si="30"/>
        <v>94</v>
      </c>
      <c r="H50" s="122">
        <f t="shared" si="31"/>
        <v>0</v>
      </c>
      <c r="I50" s="111">
        <f t="shared" si="32"/>
        <v>94</v>
      </c>
      <c r="J50" s="112">
        <v>94</v>
      </c>
      <c r="K50" s="113"/>
      <c r="L50" s="114"/>
      <c r="M50" s="114"/>
      <c r="N50" s="114"/>
      <c r="O50" s="114"/>
      <c r="P50" s="114"/>
      <c r="Q50" s="82"/>
      <c r="R50" s="84">
        <f t="shared" si="37"/>
        <v>94</v>
      </c>
      <c r="S50" s="114"/>
      <c r="T50" s="88">
        <f t="shared" si="33"/>
        <v>94</v>
      </c>
      <c r="U50" s="112"/>
      <c r="V50" s="113"/>
      <c r="W50" s="114"/>
      <c r="X50" s="114"/>
      <c r="Y50" s="114"/>
      <c r="Z50" s="114"/>
      <c r="AA50" s="114"/>
      <c r="AB50" s="86">
        <f t="shared" si="34"/>
        <v>0</v>
      </c>
      <c r="AC50" s="114"/>
      <c r="AD50" s="82">
        <f t="shared" si="35"/>
        <v>0</v>
      </c>
      <c r="AE50" s="119"/>
    </row>
    <row r="51" spans="1:34" s="90" customFormat="1" ht="94.5" customHeight="1" outlineLevel="2">
      <c r="A51" s="106">
        <v>1</v>
      </c>
      <c r="B51" s="120">
        <v>735</v>
      </c>
      <c r="C51" s="116">
        <v>2831</v>
      </c>
      <c r="D51" s="121" t="s">
        <v>172</v>
      </c>
      <c r="E51" s="81">
        <v>1400</v>
      </c>
      <c r="F51" s="81">
        <f t="shared" si="29"/>
        <v>1450</v>
      </c>
      <c r="G51" s="110">
        <f t="shared" si="30"/>
        <v>50</v>
      </c>
      <c r="H51" s="122">
        <f t="shared" si="31"/>
        <v>0</v>
      </c>
      <c r="I51" s="111">
        <f t="shared" si="32"/>
        <v>50</v>
      </c>
      <c r="J51" s="112">
        <v>50</v>
      </c>
      <c r="K51" s="113"/>
      <c r="L51" s="114"/>
      <c r="M51" s="114"/>
      <c r="N51" s="114"/>
      <c r="O51" s="114"/>
      <c r="P51" s="114"/>
      <c r="Q51" s="82"/>
      <c r="R51" s="84">
        <f t="shared" si="37"/>
        <v>50</v>
      </c>
      <c r="S51" s="114"/>
      <c r="T51" s="88">
        <f t="shared" si="33"/>
        <v>50</v>
      </c>
      <c r="U51" s="112"/>
      <c r="V51" s="113"/>
      <c r="W51" s="114"/>
      <c r="X51" s="114"/>
      <c r="Y51" s="114"/>
      <c r="Z51" s="114"/>
      <c r="AA51" s="114"/>
      <c r="AB51" s="86">
        <f t="shared" si="34"/>
        <v>0</v>
      </c>
      <c r="AC51" s="114"/>
      <c r="AD51" s="82">
        <f t="shared" si="35"/>
        <v>0</v>
      </c>
      <c r="AE51" s="119"/>
    </row>
    <row r="52" spans="1:34" s="90" customFormat="1" ht="87" customHeight="1" outlineLevel="2">
      <c r="A52" s="106">
        <v>1</v>
      </c>
      <c r="B52" s="120">
        <v>735</v>
      </c>
      <c r="C52" s="116">
        <v>4472</v>
      </c>
      <c r="D52" s="121" t="s">
        <v>173</v>
      </c>
      <c r="E52" s="81">
        <v>1170</v>
      </c>
      <c r="F52" s="81">
        <f t="shared" si="29"/>
        <v>1341</v>
      </c>
      <c r="G52" s="110">
        <f t="shared" si="30"/>
        <v>171</v>
      </c>
      <c r="H52" s="122">
        <f t="shared" si="31"/>
        <v>0</v>
      </c>
      <c r="I52" s="111">
        <f t="shared" si="32"/>
        <v>171</v>
      </c>
      <c r="J52" s="112">
        <v>171</v>
      </c>
      <c r="K52" s="113"/>
      <c r="L52" s="114"/>
      <c r="M52" s="114"/>
      <c r="N52" s="114"/>
      <c r="O52" s="114"/>
      <c r="P52" s="114"/>
      <c r="Q52" s="82"/>
      <c r="R52" s="84">
        <f t="shared" si="37"/>
        <v>171</v>
      </c>
      <c r="S52" s="114"/>
      <c r="T52" s="88">
        <f t="shared" si="33"/>
        <v>171</v>
      </c>
      <c r="U52" s="112"/>
      <c r="V52" s="113"/>
      <c r="W52" s="114"/>
      <c r="X52" s="114"/>
      <c r="Y52" s="114"/>
      <c r="Z52" s="114"/>
      <c r="AA52" s="114"/>
      <c r="AB52" s="86">
        <f t="shared" si="34"/>
        <v>0</v>
      </c>
      <c r="AC52" s="114"/>
      <c r="AD52" s="82">
        <f t="shared" si="35"/>
        <v>0</v>
      </c>
      <c r="AE52" s="119"/>
    </row>
    <row r="53" spans="1:34" s="90" customFormat="1" ht="111" outlineLevel="2">
      <c r="A53" s="106">
        <v>1</v>
      </c>
      <c r="B53" s="120">
        <v>735</v>
      </c>
      <c r="C53" s="116">
        <v>3006</v>
      </c>
      <c r="D53" s="121" t="s">
        <v>174</v>
      </c>
      <c r="E53" s="81">
        <v>22761</v>
      </c>
      <c r="F53" s="81">
        <f t="shared" si="29"/>
        <v>23761</v>
      </c>
      <c r="G53" s="110">
        <f t="shared" si="30"/>
        <v>1000</v>
      </c>
      <c r="H53" s="122">
        <f t="shared" si="31"/>
        <v>0</v>
      </c>
      <c r="I53" s="111">
        <f t="shared" si="32"/>
        <v>1000</v>
      </c>
      <c r="J53" s="112"/>
      <c r="K53" s="113"/>
      <c r="L53" s="114"/>
      <c r="M53" s="114"/>
      <c r="N53" s="114"/>
      <c r="O53" s="114"/>
      <c r="P53" s="114"/>
      <c r="Q53" s="82">
        <v>1000</v>
      </c>
      <c r="R53" s="84">
        <f t="shared" si="37"/>
        <v>1000</v>
      </c>
      <c r="S53" s="114"/>
      <c r="T53" s="88">
        <f t="shared" si="33"/>
        <v>1000</v>
      </c>
      <c r="U53" s="112"/>
      <c r="V53" s="113"/>
      <c r="W53" s="114"/>
      <c r="X53" s="114"/>
      <c r="Y53" s="114"/>
      <c r="Z53" s="114"/>
      <c r="AA53" s="114"/>
      <c r="AB53" s="86">
        <f t="shared" si="34"/>
        <v>0</v>
      </c>
      <c r="AC53" s="114"/>
      <c r="AD53" s="82">
        <f t="shared" si="35"/>
        <v>0</v>
      </c>
      <c r="AE53" s="119" t="s">
        <v>175</v>
      </c>
    </row>
    <row r="54" spans="1:34" s="141" customFormat="1" ht="96" customHeight="1" outlineLevel="2">
      <c r="A54" s="127">
        <v>1</v>
      </c>
      <c r="B54" s="128">
        <v>735</v>
      </c>
      <c r="C54" s="262">
        <v>3008</v>
      </c>
      <c r="D54" s="415" t="s">
        <v>176</v>
      </c>
      <c r="E54" s="130">
        <v>31050</v>
      </c>
      <c r="F54" s="130">
        <f t="shared" si="29"/>
        <v>31550</v>
      </c>
      <c r="G54" s="131">
        <f t="shared" si="30"/>
        <v>500</v>
      </c>
      <c r="H54" s="132">
        <f t="shared" si="31"/>
        <v>0</v>
      </c>
      <c r="I54" s="133">
        <f t="shared" si="32"/>
        <v>500</v>
      </c>
      <c r="J54" s="123"/>
      <c r="K54" s="134"/>
      <c r="L54" s="135"/>
      <c r="M54" s="135"/>
      <c r="N54" s="135"/>
      <c r="O54" s="135"/>
      <c r="P54" s="135"/>
      <c r="Q54" s="136">
        <v>500</v>
      </c>
      <c r="R54" s="137">
        <f t="shared" si="37"/>
        <v>500</v>
      </c>
      <c r="S54" s="135"/>
      <c r="T54" s="138">
        <f t="shared" si="33"/>
        <v>500</v>
      </c>
      <c r="U54" s="123"/>
      <c r="V54" s="134"/>
      <c r="W54" s="135"/>
      <c r="X54" s="135"/>
      <c r="Y54" s="135"/>
      <c r="Z54" s="135"/>
      <c r="AA54" s="135"/>
      <c r="AB54" s="139">
        <f t="shared" si="34"/>
        <v>0</v>
      </c>
      <c r="AC54" s="135"/>
      <c r="AD54" s="136">
        <f t="shared" si="35"/>
        <v>0</v>
      </c>
      <c r="AE54" s="140"/>
    </row>
    <row r="55" spans="1:34" s="90" customFormat="1" ht="79.150000000000006" customHeight="1" outlineLevel="2">
      <c r="A55" s="106">
        <v>1</v>
      </c>
      <c r="B55" s="120">
        <v>735</v>
      </c>
      <c r="C55" s="116">
        <v>4178</v>
      </c>
      <c r="D55" s="121" t="s">
        <v>177</v>
      </c>
      <c r="E55" s="81">
        <v>1100</v>
      </c>
      <c r="F55" s="81">
        <f t="shared" si="29"/>
        <v>1500</v>
      </c>
      <c r="G55" s="110">
        <f t="shared" si="30"/>
        <v>400</v>
      </c>
      <c r="H55" s="122">
        <f t="shared" si="31"/>
        <v>0</v>
      </c>
      <c r="I55" s="111">
        <f t="shared" si="32"/>
        <v>400</v>
      </c>
      <c r="J55" s="112">
        <v>400</v>
      </c>
      <c r="K55" s="113"/>
      <c r="L55" s="114"/>
      <c r="M55" s="114"/>
      <c r="N55" s="114"/>
      <c r="O55" s="114"/>
      <c r="P55" s="114"/>
      <c r="Q55" s="82"/>
      <c r="R55" s="84">
        <f t="shared" si="37"/>
        <v>400</v>
      </c>
      <c r="S55" s="114"/>
      <c r="T55" s="88">
        <f t="shared" si="33"/>
        <v>400</v>
      </c>
      <c r="U55" s="109"/>
      <c r="V55" s="114"/>
      <c r="W55" s="114"/>
      <c r="X55" s="114"/>
      <c r="Y55" s="114"/>
      <c r="Z55" s="114"/>
      <c r="AA55" s="114"/>
      <c r="AB55" s="86">
        <f t="shared" si="34"/>
        <v>0</v>
      </c>
      <c r="AC55" s="125"/>
      <c r="AD55" s="82">
        <f t="shared" si="35"/>
        <v>0</v>
      </c>
      <c r="AE55" s="263"/>
    </row>
    <row r="56" spans="1:34" s="90" customFormat="1" ht="58.15" customHeight="1" outlineLevel="2">
      <c r="A56" s="106">
        <v>1</v>
      </c>
      <c r="B56" s="120">
        <v>735</v>
      </c>
      <c r="C56" s="116">
        <v>4355</v>
      </c>
      <c r="D56" s="121" t="s">
        <v>178</v>
      </c>
      <c r="E56" s="81">
        <v>850</v>
      </c>
      <c r="F56" s="81">
        <f t="shared" si="29"/>
        <v>1250</v>
      </c>
      <c r="G56" s="110">
        <f t="shared" si="30"/>
        <v>400</v>
      </c>
      <c r="H56" s="122">
        <f t="shared" si="31"/>
        <v>0</v>
      </c>
      <c r="I56" s="111">
        <f t="shared" si="32"/>
        <v>400</v>
      </c>
      <c r="J56" s="112">
        <v>400</v>
      </c>
      <c r="K56" s="113"/>
      <c r="L56" s="114"/>
      <c r="M56" s="114"/>
      <c r="N56" s="114"/>
      <c r="O56" s="114"/>
      <c r="P56" s="114"/>
      <c r="Q56" s="82"/>
      <c r="R56" s="84">
        <f t="shared" si="37"/>
        <v>400</v>
      </c>
      <c r="S56" s="114"/>
      <c r="T56" s="88">
        <f t="shared" si="33"/>
        <v>400</v>
      </c>
      <c r="U56" s="109"/>
      <c r="V56" s="104"/>
      <c r="W56" s="153"/>
      <c r="X56" s="114"/>
      <c r="Y56" s="114"/>
      <c r="Z56" s="114"/>
      <c r="AA56" s="114"/>
      <c r="AB56" s="86">
        <f t="shared" si="34"/>
        <v>0</v>
      </c>
      <c r="AC56" s="125"/>
      <c r="AD56" s="82">
        <f t="shared" si="35"/>
        <v>0</v>
      </c>
      <c r="AE56" s="263" t="s">
        <v>475</v>
      </c>
    </row>
    <row r="57" spans="1:34" s="90" customFormat="1" ht="83.25" outlineLevel="2">
      <c r="A57" s="106">
        <v>1</v>
      </c>
      <c r="B57" s="120">
        <v>735</v>
      </c>
      <c r="C57" s="116">
        <v>4356</v>
      </c>
      <c r="D57" s="121" t="s">
        <v>179</v>
      </c>
      <c r="E57" s="81">
        <v>1500</v>
      </c>
      <c r="F57" s="81">
        <f t="shared" si="29"/>
        <v>1750</v>
      </c>
      <c r="G57" s="110">
        <f t="shared" si="30"/>
        <v>250</v>
      </c>
      <c r="H57" s="122">
        <f t="shared" si="31"/>
        <v>0</v>
      </c>
      <c r="I57" s="111">
        <f t="shared" si="32"/>
        <v>250</v>
      </c>
      <c r="J57" s="112">
        <v>250</v>
      </c>
      <c r="K57" s="113"/>
      <c r="L57" s="114"/>
      <c r="M57" s="114"/>
      <c r="N57" s="114"/>
      <c r="O57" s="114"/>
      <c r="P57" s="114"/>
      <c r="Q57" s="82"/>
      <c r="R57" s="84">
        <f t="shared" si="37"/>
        <v>250</v>
      </c>
      <c r="S57" s="114"/>
      <c r="T57" s="88">
        <f t="shared" si="33"/>
        <v>250</v>
      </c>
      <c r="U57" s="109"/>
      <c r="V57" s="114"/>
      <c r="W57" s="114"/>
      <c r="X57" s="114"/>
      <c r="Y57" s="114"/>
      <c r="Z57" s="114"/>
      <c r="AA57" s="114"/>
      <c r="AB57" s="86">
        <f t="shared" si="34"/>
        <v>0</v>
      </c>
      <c r="AC57" s="125"/>
      <c r="AD57" s="82">
        <f t="shared" si="35"/>
        <v>0</v>
      </c>
      <c r="AE57" s="264" t="s">
        <v>476</v>
      </c>
    </row>
    <row r="58" spans="1:34" s="90" customFormat="1" ht="60" customHeight="1" outlineLevel="2">
      <c r="A58" s="106">
        <v>1</v>
      </c>
      <c r="B58" s="120">
        <v>735</v>
      </c>
      <c r="C58" s="116">
        <v>4179</v>
      </c>
      <c r="D58" s="121" t="s">
        <v>180</v>
      </c>
      <c r="E58" s="81">
        <v>1020</v>
      </c>
      <c r="F58" s="81">
        <f t="shared" si="29"/>
        <v>2220</v>
      </c>
      <c r="G58" s="110">
        <f t="shared" si="30"/>
        <v>1200</v>
      </c>
      <c r="H58" s="122">
        <f t="shared" si="31"/>
        <v>0</v>
      </c>
      <c r="I58" s="111">
        <f t="shared" si="32"/>
        <v>1200</v>
      </c>
      <c r="J58" s="112"/>
      <c r="K58" s="113"/>
      <c r="L58" s="114"/>
      <c r="M58" s="114"/>
      <c r="N58" s="114"/>
      <c r="O58" s="114"/>
      <c r="P58" s="114"/>
      <c r="Q58" s="82">
        <v>1200</v>
      </c>
      <c r="R58" s="84">
        <f t="shared" si="37"/>
        <v>1200</v>
      </c>
      <c r="S58" s="114"/>
      <c r="T58" s="88">
        <f t="shared" si="33"/>
        <v>1200</v>
      </c>
      <c r="U58" s="109"/>
      <c r="V58" s="100"/>
      <c r="W58" s="99"/>
      <c r="X58" s="114"/>
      <c r="Y58" s="114"/>
      <c r="Z58" s="114"/>
      <c r="AA58" s="114"/>
      <c r="AB58" s="86">
        <f t="shared" si="34"/>
        <v>0</v>
      </c>
      <c r="AC58" s="125"/>
      <c r="AD58" s="82">
        <f t="shared" si="35"/>
        <v>0</v>
      </c>
      <c r="AE58" s="126"/>
    </row>
    <row r="59" spans="1:34" s="90" customFormat="1" ht="111" outlineLevel="2">
      <c r="A59" s="106">
        <v>1</v>
      </c>
      <c r="B59" s="120">
        <v>735</v>
      </c>
      <c r="C59" s="116">
        <v>4630</v>
      </c>
      <c r="D59" s="265" t="s">
        <v>181</v>
      </c>
      <c r="E59" s="81">
        <v>900</v>
      </c>
      <c r="F59" s="81">
        <f t="shared" si="29"/>
        <v>1400</v>
      </c>
      <c r="G59" s="110">
        <f t="shared" si="30"/>
        <v>500</v>
      </c>
      <c r="H59" s="122">
        <f t="shared" si="31"/>
        <v>0</v>
      </c>
      <c r="I59" s="111">
        <f t="shared" si="32"/>
        <v>500</v>
      </c>
      <c r="J59" s="112"/>
      <c r="K59" s="113"/>
      <c r="L59" s="114"/>
      <c r="M59" s="114"/>
      <c r="N59" s="114"/>
      <c r="O59" s="114"/>
      <c r="P59" s="114"/>
      <c r="Q59" s="82">
        <v>500</v>
      </c>
      <c r="R59" s="84">
        <f t="shared" si="37"/>
        <v>500</v>
      </c>
      <c r="S59" s="114"/>
      <c r="T59" s="88">
        <f t="shared" si="33"/>
        <v>500</v>
      </c>
      <c r="U59" s="109"/>
      <c r="V59" s="114"/>
      <c r="W59" s="113"/>
      <c r="X59" s="114"/>
      <c r="Y59" s="114"/>
      <c r="Z59" s="114"/>
      <c r="AA59" s="114"/>
      <c r="AB59" s="86">
        <f t="shared" si="34"/>
        <v>0</v>
      </c>
      <c r="AC59" s="125"/>
      <c r="AD59" s="82">
        <f t="shared" si="35"/>
        <v>0</v>
      </c>
      <c r="AE59" s="264" t="s">
        <v>182</v>
      </c>
      <c r="AF59" s="266"/>
      <c r="AG59" s="266"/>
      <c r="AH59" s="266"/>
    </row>
    <row r="60" spans="1:34" s="90" customFormat="1" ht="83.25" outlineLevel="2">
      <c r="A60" s="106">
        <v>1</v>
      </c>
      <c r="B60" s="120">
        <v>735</v>
      </c>
      <c r="C60" s="116">
        <v>3204</v>
      </c>
      <c r="D60" s="121" t="s">
        <v>183</v>
      </c>
      <c r="E60" s="81">
        <v>9443</v>
      </c>
      <c r="F60" s="81">
        <f t="shared" si="29"/>
        <v>9943</v>
      </c>
      <c r="G60" s="110">
        <f t="shared" si="30"/>
        <v>500</v>
      </c>
      <c r="H60" s="122">
        <f t="shared" si="31"/>
        <v>0</v>
      </c>
      <c r="I60" s="111">
        <f t="shared" si="32"/>
        <v>500</v>
      </c>
      <c r="J60" s="112"/>
      <c r="K60" s="113"/>
      <c r="L60" s="114"/>
      <c r="M60" s="114"/>
      <c r="N60" s="114"/>
      <c r="O60" s="114"/>
      <c r="P60" s="114"/>
      <c r="Q60" s="82">
        <v>500</v>
      </c>
      <c r="R60" s="84">
        <f t="shared" si="37"/>
        <v>500</v>
      </c>
      <c r="S60" s="114"/>
      <c r="T60" s="88">
        <f t="shared" si="33"/>
        <v>500</v>
      </c>
      <c r="U60" s="109"/>
      <c r="V60" s="114"/>
      <c r="W60" s="114"/>
      <c r="X60" s="114"/>
      <c r="Y60" s="114"/>
      <c r="Z60" s="114"/>
      <c r="AA60" s="114"/>
      <c r="AB60" s="86">
        <f t="shared" si="34"/>
        <v>0</v>
      </c>
      <c r="AC60" s="125"/>
      <c r="AD60" s="82">
        <f t="shared" si="35"/>
        <v>0</v>
      </c>
      <c r="AE60" s="126" t="s">
        <v>184</v>
      </c>
    </row>
    <row r="61" spans="1:34" s="90" customFormat="1" ht="83.25" outlineLevel="2">
      <c r="A61" s="106">
        <v>1</v>
      </c>
      <c r="B61" s="120">
        <v>735</v>
      </c>
      <c r="C61" s="116">
        <v>4634</v>
      </c>
      <c r="D61" s="121" t="s">
        <v>185</v>
      </c>
      <c r="E61" s="81">
        <v>200</v>
      </c>
      <c r="F61" s="81">
        <f t="shared" si="29"/>
        <v>400</v>
      </c>
      <c r="G61" s="110">
        <f t="shared" si="30"/>
        <v>200</v>
      </c>
      <c r="H61" s="122">
        <f t="shared" si="31"/>
        <v>0</v>
      </c>
      <c r="I61" s="111">
        <f t="shared" si="32"/>
        <v>200</v>
      </c>
      <c r="J61" s="112">
        <v>200</v>
      </c>
      <c r="K61" s="113"/>
      <c r="L61" s="114"/>
      <c r="M61" s="114"/>
      <c r="N61" s="114"/>
      <c r="O61" s="114"/>
      <c r="P61" s="114"/>
      <c r="Q61" s="82"/>
      <c r="R61" s="84">
        <f t="shared" si="37"/>
        <v>200</v>
      </c>
      <c r="S61" s="114"/>
      <c r="T61" s="88">
        <f t="shared" si="33"/>
        <v>200</v>
      </c>
      <c r="U61" s="109"/>
      <c r="V61" s="114"/>
      <c r="W61" s="114"/>
      <c r="X61" s="114"/>
      <c r="Y61" s="114"/>
      <c r="Z61" s="114"/>
      <c r="AA61" s="114"/>
      <c r="AB61" s="86">
        <f t="shared" si="34"/>
        <v>0</v>
      </c>
      <c r="AC61" s="125"/>
      <c r="AD61" s="82">
        <f t="shared" si="35"/>
        <v>0</v>
      </c>
      <c r="AE61" s="264"/>
    </row>
    <row r="62" spans="1:34" s="90" customFormat="1" ht="277.5" outlineLevel="2">
      <c r="A62" s="106">
        <v>1</v>
      </c>
      <c r="B62" s="120">
        <v>735</v>
      </c>
      <c r="C62" s="147">
        <v>4819</v>
      </c>
      <c r="D62" s="121" t="s">
        <v>186</v>
      </c>
      <c r="E62" s="81"/>
      <c r="F62" s="81">
        <f t="shared" si="29"/>
        <v>500</v>
      </c>
      <c r="G62" s="110">
        <f t="shared" si="30"/>
        <v>500</v>
      </c>
      <c r="H62" s="122">
        <f t="shared" si="31"/>
        <v>0</v>
      </c>
      <c r="I62" s="111">
        <f t="shared" si="32"/>
        <v>500</v>
      </c>
      <c r="J62" s="112">
        <v>500</v>
      </c>
      <c r="K62" s="113"/>
      <c r="L62" s="114"/>
      <c r="M62" s="114"/>
      <c r="N62" s="114"/>
      <c r="O62" s="114"/>
      <c r="P62" s="114"/>
      <c r="Q62" s="82"/>
      <c r="R62" s="84">
        <f t="shared" si="37"/>
        <v>500</v>
      </c>
      <c r="S62" s="114"/>
      <c r="T62" s="88">
        <f t="shared" si="33"/>
        <v>500</v>
      </c>
      <c r="U62" s="109"/>
      <c r="V62" s="114"/>
      <c r="W62" s="114"/>
      <c r="X62" s="114"/>
      <c r="Y62" s="114"/>
      <c r="Z62" s="114"/>
      <c r="AA62" s="114"/>
      <c r="AB62" s="86">
        <f t="shared" si="34"/>
        <v>0</v>
      </c>
      <c r="AC62" s="125"/>
      <c r="AD62" s="82">
        <f t="shared" si="35"/>
        <v>0</v>
      </c>
      <c r="AE62" s="267" t="s">
        <v>187</v>
      </c>
    </row>
    <row r="63" spans="1:34" s="90" customFormat="1" ht="108" customHeight="1" outlineLevel="2">
      <c r="A63" s="106">
        <v>1</v>
      </c>
      <c r="B63" s="120">
        <v>735</v>
      </c>
      <c r="C63" s="147">
        <v>4820</v>
      </c>
      <c r="D63" s="121" t="s">
        <v>188</v>
      </c>
      <c r="E63" s="81"/>
      <c r="F63" s="81">
        <f t="shared" si="29"/>
        <v>500</v>
      </c>
      <c r="G63" s="110">
        <f t="shared" si="30"/>
        <v>500</v>
      </c>
      <c r="H63" s="122">
        <f t="shared" si="31"/>
        <v>0</v>
      </c>
      <c r="I63" s="111">
        <f t="shared" si="32"/>
        <v>500</v>
      </c>
      <c r="J63" s="112"/>
      <c r="K63" s="113"/>
      <c r="L63" s="114"/>
      <c r="M63" s="114"/>
      <c r="N63" s="114"/>
      <c r="O63" s="114"/>
      <c r="P63" s="114"/>
      <c r="Q63" s="82">
        <v>500</v>
      </c>
      <c r="R63" s="84">
        <f t="shared" si="37"/>
        <v>500</v>
      </c>
      <c r="S63" s="114"/>
      <c r="T63" s="88">
        <f t="shared" si="33"/>
        <v>500</v>
      </c>
      <c r="U63" s="109"/>
      <c r="V63" s="114"/>
      <c r="W63" s="113"/>
      <c r="X63" s="114"/>
      <c r="Y63" s="114"/>
      <c r="Z63" s="114"/>
      <c r="AA63" s="114"/>
      <c r="AB63" s="86">
        <f t="shared" si="34"/>
        <v>0</v>
      </c>
      <c r="AC63" s="125"/>
      <c r="AD63" s="82">
        <f t="shared" si="35"/>
        <v>0</v>
      </c>
      <c r="AE63" s="263" t="s">
        <v>189</v>
      </c>
    </row>
    <row r="64" spans="1:34" s="90" customFormat="1" ht="111" outlineLevel="2">
      <c r="A64" s="106">
        <v>1</v>
      </c>
      <c r="B64" s="120">
        <v>735</v>
      </c>
      <c r="C64" s="147">
        <v>4821</v>
      </c>
      <c r="D64" s="121" t="s">
        <v>190</v>
      </c>
      <c r="E64" s="81"/>
      <c r="F64" s="81">
        <f t="shared" si="29"/>
        <v>500</v>
      </c>
      <c r="G64" s="110">
        <f t="shared" si="30"/>
        <v>500</v>
      </c>
      <c r="H64" s="122">
        <f t="shared" si="31"/>
        <v>0</v>
      </c>
      <c r="I64" s="111">
        <f t="shared" si="32"/>
        <v>500</v>
      </c>
      <c r="J64" s="112"/>
      <c r="K64" s="113"/>
      <c r="L64" s="114"/>
      <c r="M64" s="114"/>
      <c r="N64" s="114"/>
      <c r="O64" s="114"/>
      <c r="P64" s="114"/>
      <c r="Q64" s="82">
        <v>500</v>
      </c>
      <c r="R64" s="84">
        <f t="shared" si="37"/>
        <v>500</v>
      </c>
      <c r="S64" s="114"/>
      <c r="T64" s="88">
        <f t="shared" si="33"/>
        <v>500</v>
      </c>
      <c r="U64" s="109"/>
      <c r="V64" s="114"/>
      <c r="W64" s="113"/>
      <c r="X64" s="114"/>
      <c r="Y64" s="114"/>
      <c r="Z64" s="114"/>
      <c r="AA64" s="114"/>
      <c r="AB64" s="86">
        <f t="shared" si="34"/>
        <v>0</v>
      </c>
      <c r="AC64" s="125"/>
      <c r="AD64" s="82">
        <f t="shared" si="35"/>
        <v>0</v>
      </c>
      <c r="AE64" s="263" t="s">
        <v>191</v>
      </c>
    </row>
    <row r="65" spans="1:31" s="90" customFormat="1" ht="61.15" customHeight="1" outlineLevel="2">
      <c r="A65" s="106">
        <v>1</v>
      </c>
      <c r="B65" s="120">
        <v>735</v>
      </c>
      <c r="C65" s="116">
        <v>2233</v>
      </c>
      <c r="D65" s="121" t="s">
        <v>143</v>
      </c>
      <c r="E65" s="81">
        <v>7950</v>
      </c>
      <c r="F65" s="81">
        <f t="shared" si="29"/>
        <v>8150</v>
      </c>
      <c r="G65" s="110">
        <f t="shared" si="30"/>
        <v>200</v>
      </c>
      <c r="H65" s="122">
        <f t="shared" si="31"/>
        <v>0</v>
      </c>
      <c r="I65" s="111">
        <f t="shared" si="32"/>
        <v>200</v>
      </c>
      <c r="J65" s="112">
        <v>200</v>
      </c>
      <c r="K65" s="113"/>
      <c r="L65" s="114"/>
      <c r="M65" s="114"/>
      <c r="N65" s="114"/>
      <c r="O65" s="114"/>
      <c r="P65" s="114"/>
      <c r="Q65" s="82"/>
      <c r="R65" s="84">
        <f t="shared" si="37"/>
        <v>200</v>
      </c>
      <c r="S65" s="114"/>
      <c r="T65" s="88">
        <f t="shared" si="33"/>
        <v>200</v>
      </c>
      <c r="U65" s="109"/>
      <c r="V65" s="104"/>
      <c r="W65" s="153"/>
      <c r="X65" s="114"/>
      <c r="Y65" s="114"/>
      <c r="Z65" s="114"/>
      <c r="AA65" s="114"/>
      <c r="AB65" s="86">
        <f t="shared" si="34"/>
        <v>0</v>
      </c>
      <c r="AC65" s="125"/>
      <c r="AD65" s="82">
        <f t="shared" si="35"/>
        <v>0</v>
      </c>
      <c r="AE65" s="126"/>
    </row>
    <row r="66" spans="1:31" s="90" customFormat="1" ht="54" customHeight="1" outlineLevel="2">
      <c r="A66" s="106">
        <v>1</v>
      </c>
      <c r="B66" s="120">
        <v>735</v>
      </c>
      <c r="C66" s="147">
        <v>4822</v>
      </c>
      <c r="D66" s="121" t="s">
        <v>398</v>
      </c>
      <c r="E66" s="81"/>
      <c r="F66" s="81">
        <f t="shared" si="29"/>
        <v>200</v>
      </c>
      <c r="G66" s="110">
        <f t="shared" si="30"/>
        <v>200</v>
      </c>
      <c r="H66" s="122">
        <f t="shared" si="31"/>
        <v>0</v>
      </c>
      <c r="I66" s="111">
        <f t="shared" si="32"/>
        <v>200</v>
      </c>
      <c r="J66" s="112">
        <v>200</v>
      </c>
      <c r="K66" s="113"/>
      <c r="L66" s="114"/>
      <c r="M66" s="114"/>
      <c r="N66" s="114"/>
      <c r="O66" s="114"/>
      <c r="P66" s="114"/>
      <c r="Q66" s="82"/>
      <c r="R66" s="84">
        <f t="shared" si="37"/>
        <v>200</v>
      </c>
      <c r="S66" s="114"/>
      <c r="T66" s="88">
        <f t="shared" si="33"/>
        <v>200</v>
      </c>
      <c r="U66" s="109"/>
      <c r="V66" s="114"/>
      <c r="W66" s="114"/>
      <c r="X66" s="113"/>
      <c r="Y66" s="114"/>
      <c r="Z66" s="114"/>
      <c r="AA66" s="114"/>
      <c r="AB66" s="86">
        <f t="shared" si="34"/>
        <v>0</v>
      </c>
      <c r="AC66" s="125"/>
      <c r="AD66" s="82">
        <f t="shared" si="35"/>
        <v>0</v>
      </c>
      <c r="AE66" s="126"/>
    </row>
    <row r="67" spans="1:31" s="90" customFormat="1" ht="55.5" outlineLevel="2">
      <c r="A67" s="106">
        <v>1</v>
      </c>
      <c r="B67" s="120">
        <v>735</v>
      </c>
      <c r="C67" s="147">
        <v>4823</v>
      </c>
      <c r="D67" s="121" t="s">
        <v>399</v>
      </c>
      <c r="E67" s="81"/>
      <c r="F67" s="81">
        <f t="shared" si="29"/>
        <v>100</v>
      </c>
      <c r="G67" s="110">
        <f t="shared" si="30"/>
        <v>100</v>
      </c>
      <c r="H67" s="122">
        <f t="shared" si="31"/>
        <v>0</v>
      </c>
      <c r="I67" s="111">
        <f t="shared" si="32"/>
        <v>100</v>
      </c>
      <c r="J67" s="112">
        <v>100</v>
      </c>
      <c r="K67" s="113"/>
      <c r="L67" s="114"/>
      <c r="M67" s="114"/>
      <c r="N67" s="114"/>
      <c r="O67" s="114"/>
      <c r="P67" s="114"/>
      <c r="Q67" s="82"/>
      <c r="R67" s="84">
        <f t="shared" si="37"/>
        <v>100</v>
      </c>
      <c r="S67" s="114"/>
      <c r="T67" s="88">
        <f t="shared" si="33"/>
        <v>100</v>
      </c>
      <c r="U67" s="109"/>
      <c r="V67" s="114"/>
      <c r="W67" s="114"/>
      <c r="X67" s="113"/>
      <c r="Y67" s="114"/>
      <c r="Z67" s="114"/>
      <c r="AA67" s="114"/>
      <c r="AB67" s="86">
        <f t="shared" si="34"/>
        <v>0</v>
      </c>
      <c r="AC67" s="125"/>
      <c r="AD67" s="82">
        <f t="shared" si="35"/>
        <v>0</v>
      </c>
      <c r="AE67" s="126"/>
    </row>
    <row r="68" spans="1:31" s="90" customFormat="1" ht="44.45" customHeight="1" outlineLevel="2">
      <c r="A68" s="106">
        <v>1</v>
      </c>
      <c r="B68" s="120">
        <v>735</v>
      </c>
      <c r="C68" s="147">
        <v>4824</v>
      </c>
      <c r="D68" s="121" t="s">
        <v>400</v>
      </c>
      <c r="E68" s="81"/>
      <c r="F68" s="81">
        <f t="shared" si="29"/>
        <v>150</v>
      </c>
      <c r="G68" s="110">
        <f t="shared" si="30"/>
        <v>150</v>
      </c>
      <c r="H68" s="122">
        <f t="shared" si="31"/>
        <v>0</v>
      </c>
      <c r="I68" s="111">
        <f t="shared" si="32"/>
        <v>150</v>
      </c>
      <c r="J68" s="112">
        <v>150</v>
      </c>
      <c r="K68" s="113"/>
      <c r="L68" s="114"/>
      <c r="M68" s="114"/>
      <c r="N68" s="114"/>
      <c r="O68" s="114"/>
      <c r="P68" s="114"/>
      <c r="Q68" s="82"/>
      <c r="R68" s="84">
        <f t="shared" si="37"/>
        <v>150</v>
      </c>
      <c r="S68" s="114"/>
      <c r="T68" s="88">
        <f t="shared" si="33"/>
        <v>150</v>
      </c>
      <c r="U68" s="109"/>
      <c r="V68" s="114"/>
      <c r="W68" s="114"/>
      <c r="X68" s="113"/>
      <c r="Y68" s="114"/>
      <c r="Z68" s="114"/>
      <c r="AA68" s="114"/>
      <c r="AB68" s="86">
        <f t="shared" si="34"/>
        <v>0</v>
      </c>
      <c r="AC68" s="125"/>
      <c r="AD68" s="82">
        <f t="shared" si="35"/>
        <v>0</v>
      </c>
      <c r="AE68" s="126"/>
    </row>
    <row r="69" spans="1:31" s="90" customFormat="1" ht="55.5" outlineLevel="2">
      <c r="A69" s="106">
        <v>1</v>
      </c>
      <c r="B69" s="120">
        <v>735</v>
      </c>
      <c r="C69" s="147">
        <v>4825</v>
      </c>
      <c r="D69" s="121" t="s">
        <v>192</v>
      </c>
      <c r="E69" s="81"/>
      <c r="F69" s="81">
        <f t="shared" si="29"/>
        <v>250</v>
      </c>
      <c r="G69" s="110">
        <f t="shared" si="30"/>
        <v>250</v>
      </c>
      <c r="H69" s="122">
        <f t="shared" si="31"/>
        <v>0</v>
      </c>
      <c r="I69" s="111">
        <f t="shared" si="32"/>
        <v>250</v>
      </c>
      <c r="J69" s="112">
        <v>250</v>
      </c>
      <c r="K69" s="113"/>
      <c r="L69" s="114"/>
      <c r="M69" s="114"/>
      <c r="N69" s="114"/>
      <c r="O69" s="114"/>
      <c r="P69" s="114"/>
      <c r="Q69" s="82"/>
      <c r="R69" s="84">
        <f t="shared" si="37"/>
        <v>250</v>
      </c>
      <c r="S69" s="114"/>
      <c r="T69" s="88">
        <f t="shared" si="33"/>
        <v>250</v>
      </c>
      <c r="U69" s="109"/>
      <c r="V69" s="114"/>
      <c r="W69" s="114"/>
      <c r="X69" s="113"/>
      <c r="Y69" s="114"/>
      <c r="Z69" s="114"/>
      <c r="AA69" s="114"/>
      <c r="AB69" s="86">
        <f t="shared" si="34"/>
        <v>0</v>
      </c>
      <c r="AC69" s="125"/>
      <c r="AD69" s="82">
        <f t="shared" si="35"/>
        <v>0</v>
      </c>
      <c r="AE69" s="126" t="s">
        <v>193</v>
      </c>
    </row>
    <row r="70" spans="1:31" s="90" customFormat="1" ht="58.15" customHeight="1" outlineLevel="2">
      <c r="A70" s="106">
        <v>1</v>
      </c>
      <c r="B70" s="120">
        <v>735</v>
      </c>
      <c r="C70" s="147">
        <v>4826</v>
      </c>
      <c r="D70" s="121" t="s">
        <v>194</v>
      </c>
      <c r="E70" s="81"/>
      <c r="F70" s="81">
        <f t="shared" si="29"/>
        <v>100</v>
      </c>
      <c r="G70" s="110">
        <f t="shared" si="30"/>
        <v>100</v>
      </c>
      <c r="H70" s="122">
        <f t="shared" si="31"/>
        <v>0</v>
      </c>
      <c r="I70" s="111">
        <f t="shared" si="32"/>
        <v>100</v>
      </c>
      <c r="J70" s="112">
        <v>100</v>
      </c>
      <c r="K70" s="113"/>
      <c r="L70" s="114"/>
      <c r="M70" s="114"/>
      <c r="N70" s="114"/>
      <c r="O70" s="114"/>
      <c r="P70" s="114"/>
      <c r="Q70" s="82"/>
      <c r="R70" s="84">
        <f t="shared" si="37"/>
        <v>100</v>
      </c>
      <c r="S70" s="114"/>
      <c r="T70" s="88">
        <f t="shared" si="33"/>
        <v>100</v>
      </c>
      <c r="U70" s="109"/>
      <c r="V70" s="114"/>
      <c r="W70" s="114"/>
      <c r="X70" s="113"/>
      <c r="Y70" s="114"/>
      <c r="Z70" s="114"/>
      <c r="AA70" s="114"/>
      <c r="AB70" s="86">
        <f t="shared" si="34"/>
        <v>0</v>
      </c>
      <c r="AC70" s="125"/>
      <c r="AD70" s="82">
        <f t="shared" si="35"/>
        <v>0</v>
      </c>
      <c r="AE70" s="126" t="s">
        <v>195</v>
      </c>
    </row>
    <row r="71" spans="1:31" s="90" customFormat="1" ht="58.9" customHeight="1" outlineLevel="2">
      <c r="A71" s="106">
        <v>1</v>
      </c>
      <c r="B71" s="120">
        <v>735</v>
      </c>
      <c r="C71" s="116">
        <v>4636</v>
      </c>
      <c r="D71" s="121" t="s">
        <v>196</v>
      </c>
      <c r="E71" s="81">
        <v>900</v>
      </c>
      <c r="F71" s="81">
        <f t="shared" si="29"/>
        <v>1000</v>
      </c>
      <c r="G71" s="110">
        <f t="shared" si="30"/>
        <v>100</v>
      </c>
      <c r="H71" s="122">
        <f t="shared" si="31"/>
        <v>0</v>
      </c>
      <c r="I71" s="111">
        <f t="shared" si="32"/>
        <v>100</v>
      </c>
      <c r="J71" s="112">
        <v>100</v>
      </c>
      <c r="K71" s="113"/>
      <c r="L71" s="114"/>
      <c r="M71" s="114"/>
      <c r="N71" s="114"/>
      <c r="O71" s="114"/>
      <c r="P71" s="114"/>
      <c r="Q71" s="82"/>
      <c r="R71" s="84">
        <f t="shared" si="37"/>
        <v>100</v>
      </c>
      <c r="S71" s="114"/>
      <c r="T71" s="88">
        <f t="shared" si="33"/>
        <v>100</v>
      </c>
      <c r="U71" s="109"/>
      <c r="V71" s="114"/>
      <c r="W71" s="114"/>
      <c r="X71" s="114"/>
      <c r="Y71" s="114"/>
      <c r="Z71" s="114"/>
      <c r="AA71" s="114"/>
      <c r="AB71" s="86">
        <f t="shared" si="34"/>
        <v>0</v>
      </c>
      <c r="AC71" s="125"/>
      <c r="AD71" s="82">
        <f t="shared" si="35"/>
        <v>0</v>
      </c>
      <c r="AE71" s="126" t="s">
        <v>197</v>
      </c>
    </row>
    <row r="72" spans="1:31" s="90" customFormat="1" ht="55.5" outlineLevel="2">
      <c r="A72" s="106">
        <v>1</v>
      </c>
      <c r="B72" s="120">
        <v>735</v>
      </c>
      <c r="C72" s="147">
        <v>4827</v>
      </c>
      <c r="D72" s="121" t="s">
        <v>198</v>
      </c>
      <c r="E72" s="81"/>
      <c r="F72" s="81">
        <f t="shared" si="29"/>
        <v>350</v>
      </c>
      <c r="G72" s="110">
        <f t="shared" si="30"/>
        <v>350</v>
      </c>
      <c r="H72" s="122">
        <f t="shared" si="31"/>
        <v>0</v>
      </c>
      <c r="I72" s="111">
        <f t="shared" si="32"/>
        <v>350</v>
      </c>
      <c r="J72" s="112"/>
      <c r="K72" s="113"/>
      <c r="L72" s="114"/>
      <c r="M72" s="114"/>
      <c r="N72" s="114"/>
      <c r="O72" s="114"/>
      <c r="P72" s="114"/>
      <c r="Q72" s="82">
        <v>350</v>
      </c>
      <c r="R72" s="84">
        <f t="shared" si="37"/>
        <v>350</v>
      </c>
      <c r="S72" s="114"/>
      <c r="T72" s="88">
        <f t="shared" si="33"/>
        <v>350</v>
      </c>
      <c r="U72" s="109"/>
      <c r="V72" s="114"/>
      <c r="W72" s="113"/>
      <c r="X72" s="114"/>
      <c r="Y72" s="114"/>
      <c r="Z72" s="114"/>
      <c r="AA72" s="114"/>
      <c r="AB72" s="86">
        <f t="shared" si="34"/>
        <v>0</v>
      </c>
      <c r="AC72" s="125"/>
      <c r="AD72" s="82">
        <f t="shared" si="35"/>
        <v>0</v>
      </c>
      <c r="AE72" s="126" t="s">
        <v>477</v>
      </c>
    </row>
    <row r="73" spans="1:31" s="90" customFormat="1" ht="64.900000000000006" customHeight="1" outlineLevel="2">
      <c r="A73" s="106">
        <v>1</v>
      </c>
      <c r="B73" s="120">
        <v>735</v>
      </c>
      <c r="C73" s="116">
        <v>3398</v>
      </c>
      <c r="D73" s="121" t="s">
        <v>199</v>
      </c>
      <c r="E73" s="81">
        <v>92402.978999999992</v>
      </c>
      <c r="F73" s="81">
        <f t="shared" si="29"/>
        <v>107402.97899999999</v>
      </c>
      <c r="G73" s="110">
        <f t="shared" si="30"/>
        <v>15000</v>
      </c>
      <c r="H73" s="122">
        <f t="shared" si="31"/>
        <v>0</v>
      </c>
      <c r="I73" s="111">
        <f t="shared" ref="I73:I82" si="38">SUM(G73:H73)</f>
        <v>15000</v>
      </c>
      <c r="J73" s="123"/>
      <c r="K73" s="113"/>
      <c r="L73" s="114"/>
      <c r="M73" s="114">
        <v>15000</v>
      </c>
      <c r="N73" s="114"/>
      <c r="O73" s="114"/>
      <c r="P73" s="114"/>
      <c r="Q73" s="82"/>
      <c r="R73" s="84">
        <f t="shared" si="37"/>
        <v>15000</v>
      </c>
      <c r="S73" s="114"/>
      <c r="T73" s="88">
        <f t="shared" si="33"/>
        <v>15000</v>
      </c>
      <c r="U73" s="109"/>
      <c r="V73" s="114"/>
      <c r="W73" s="113"/>
      <c r="X73" s="114"/>
      <c r="Y73" s="114"/>
      <c r="Z73" s="114"/>
      <c r="AA73" s="114"/>
      <c r="AB73" s="86">
        <f t="shared" si="34"/>
        <v>0</v>
      </c>
      <c r="AC73" s="125"/>
      <c r="AD73" s="82">
        <f t="shared" si="35"/>
        <v>0</v>
      </c>
      <c r="AE73" s="126"/>
    </row>
    <row r="74" spans="1:31" s="90" customFormat="1" ht="66.599999999999994" customHeight="1" outlineLevel="2">
      <c r="A74" s="106">
        <v>1</v>
      </c>
      <c r="B74" s="120">
        <v>735</v>
      </c>
      <c r="C74" s="116">
        <v>4632</v>
      </c>
      <c r="D74" s="121" t="s">
        <v>223</v>
      </c>
      <c r="E74" s="81">
        <v>700</v>
      </c>
      <c r="F74" s="81">
        <f t="shared" si="29"/>
        <v>1000</v>
      </c>
      <c r="G74" s="110">
        <f t="shared" si="30"/>
        <v>300</v>
      </c>
      <c r="H74" s="122">
        <f t="shared" si="31"/>
        <v>0</v>
      </c>
      <c r="I74" s="111">
        <f t="shared" si="38"/>
        <v>300</v>
      </c>
      <c r="J74" s="112"/>
      <c r="K74" s="113"/>
      <c r="L74" s="114"/>
      <c r="M74" s="114"/>
      <c r="N74" s="114"/>
      <c r="O74" s="114"/>
      <c r="P74" s="114"/>
      <c r="Q74" s="82">
        <v>300</v>
      </c>
      <c r="R74" s="84">
        <f t="shared" si="37"/>
        <v>300</v>
      </c>
      <c r="S74" s="114"/>
      <c r="T74" s="88">
        <f t="shared" si="33"/>
        <v>300</v>
      </c>
      <c r="U74" s="109"/>
      <c r="V74" s="86"/>
      <c r="W74" s="86"/>
      <c r="X74" s="113"/>
      <c r="Y74" s="114"/>
      <c r="Z74" s="114"/>
      <c r="AA74" s="114"/>
      <c r="AB74" s="86">
        <f t="shared" si="34"/>
        <v>0</v>
      </c>
      <c r="AC74" s="125"/>
      <c r="AD74" s="82">
        <f t="shared" si="35"/>
        <v>0</v>
      </c>
      <c r="AE74" s="126"/>
    </row>
    <row r="75" spans="1:31" s="90" customFormat="1" ht="66.599999999999994" customHeight="1" outlineLevel="2">
      <c r="A75" s="106">
        <v>1</v>
      </c>
      <c r="B75" s="120">
        <v>735</v>
      </c>
      <c r="C75" s="116">
        <v>4633</v>
      </c>
      <c r="D75" s="121" t="s">
        <v>224</v>
      </c>
      <c r="E75" s="81">
        <v>500</v>
      </c>
      <c r="F75" s="81">
        <f t="shared" si="29"/>
        <v>700</v>
      </c>
      <c r="G75" s="110">
        <f t="shared" si="30"/>
        <v>200</v>
      </c>
      <c r="H75" s="122">
        <f t="shared" si="31"/>
        <v>0</v>
      </c>
      <c r="I75" s="111">
        <f t="shared" si="38"/>
        <v>200</v>
      </c>
      <c r="J75" s="112"/>
      <c r="K75" s="113"/>
      <c r="L75" s="114"/>
      <c r="M75" s="114"/>
      <c r="N75" s="114"/>
      <c r="O75" s="114"/>
      <c r="P75" s="114"/>
      <c r="Q75" s="82">
        <v>200</v>
      </c>
      <c r="R75" s="84">
        <f t="shared" si="37"/>
        <v>200</v>
      </c>
      <c r="S75" s="114"/>
      <c r="T75" s="88">
        <f t="shared" si="33"/>
        <v>200</v>
      </c>
      <c r="U75" s="109"/>
      <c r="V75" s="114"/>
      <c r="W75" s="114"/>
      <c r="X75" s="113"/>
      <c r="Y75" s="114"/>
      <c r="Z75" s="114"/>
      <c r="AA75" s="114"/>
      <c r="AB75" s="86">
        <f t="shared" si="34"/>
        <v>0</v>
      </c>
      <c r="AC75" s="125"/>
      <c r="AD75" s="82">
        <f t="shared" si="35"/>
        <v>0</v>
      </c>
      <c r="AE75" s="126"/>
    </row>
    <row r="76" spans="1:31" s="90" customFormat="1" ht="66.599999999999994" customHeight="1" outlineLevel="2">
      <c r="A76" s="106">
        <v>11</v>
      </c>
      <c r="B76" s="120">
        <v>735</v>
      </c>
      <c r="C76" s="116">
        <v>4244</v>
      </c>
      <c r="D76" s="121" t="s">
        <v>283</v>
      </c>
      <c r="E76" s="81">
        <v>3524</v>
      </c>
      <c r="F76" s="81">
        <f t="shared" si="29"/>
        <v>4450.6620000000003</v>
      </c>
      <c r="G76" s="110">
        <f t="shared" si="30"/>
        <v>926.66200000000003</v>
      </c>
      <c r="H76" s="122">
        <f t="shared" si="31"/>
        <v>0</v>
      </c>
      <c r="I76" s="111">
        <f t="shared" si="38"/>
        <v>926.66200000000003</v>
      </c>
      <c r="J76" s="123"/>
      <c r="K76" s="113"/>
      <c r="L76" s="114"/>
      <c r="M76" s="114"/>
      <c r="N76" s="114"/>
      <c r="O76" s="114"/>
      <c r="P76" s="114"/>
      <c r="Q76" s="82"/>
      <c r="R76" s="84">
        <f t="shared" si="37"/>
        <v>0</v>
      </c>
      <c r="S76" s="114">
        <f>468.277+458.385</f>
        <v>926.66200000000003</v>
      </c>
      <c r="T76" s="88">
        <f t="shared" si="33"/>
        <v>926.66200000000003</v>
      </c>
      <c r="U76" s="109"/>
      <c r="V76" s="114"/>
      <c r="W76" s="114"/>
      <c r="X76" s="113"/>
      <c r="Y76" s="114"/>
      <c r="Z76" s="114"/>
      <c r="AA76" s="114"/>
      <c r="AB76" s="86">
        <f t="shared" si="34"/>
        <v>0</v>
      </c>
      <c r="AC76" s="125"/>
      <c r="AD76" s="82">
        <f t="shared" si="35"/>
        <v>0</v>
      </c>
      <c r="AE76" s="126" t="s">
        <v>346</v>
      </c>
    </row>
    <row r="77" spans="1:31" s="90" customFormat="1" ht="66.599999999999994" customHeight="1" outlineLevel="2">
      <c r="A77" s="106">
        <v>11</v>
      </c>
      <c r="B77" s="120">
        <v>735</v>
      </c>
      <c r="C77" s="116">
        <v>3953</v>
      </c>
      <c r="D77" s="121" t="s">
        <v>284</v>
      </c>
      <c r="E77" s="81">
        <v>4525</v>
      </c>
      <c r="F77" s="81">
        <f t="shared" si="29"/>
        <v>5860</v>
      </c>
      <c r="G77" s="110">
        <f t="shared" si="30"/>
        <v>1335</v>
      </c>
      <c r="H77" s="122">
        <f t="shared" si="31"/>
        <v>0</v>
      </c>
      <c r="I77" s="111">
        <f t="shared" si="38"/>
        <v>1335</v>
      </c>
      <c r="J77" s="112"/>
      <c r="K77" s="113"/>
      <c r="L77" s="114"/>
      <c r="M77" s="114"/>
      <c r="N77" s="114"/>
      <c r="O77" s="114"/>
      <c r="P77" s="114"/>
      <c r="Q77" s="82">
        <v>1335</v>
      </c>
      <c r="R77" s="84">
        <f t="shared" si="37"/>
        <v>1335</v>
      </c>
      <c r="S77" s="114"/>
      <c r="T77" s="88">
        <f t="shared" si="33"/>
        <v>1335</v>
      </c>
      <c r="U77" s="109"/>
      <c r="V77" s="114"/>
      <c r="W77" s="114"/>
      <c r="X77" s="113"/>
      <c r="Y77" s="114"/>
      <c r="Z77" s="114"/>
      <c r="AA77" s="114"/>
      <c r="AB77" s="86">
        <f t="shared" si="34"/>
        <v>0</v>
      </c>
      <c r="AC77" s="125"/>
      <c r="AD77" s="82">
        <f t="shared" si="35"/>
        <v>0</v>
      </c>
      <c r="AE77" s="126"/>
    </row>
    <row r="78" spans="1:31" s="90" customFormat="1" ht="83.25" outlineLevel="2">
      <c r="A78" s="106">
        <v>11</v>
      </c>
      <c r="B78" s="120">
        <v>735</v>
      </c>
      <c r="C78" s="116">
        <v>4637</v>
      </c>
      <c r="D78" s="121" t="s">
        <v>345</v>
      </c>
      <c r="E78" s="81">
        <v>226</v>
      </c>
      <c r="F78" s="81">
        <f t="shared" si="29"/>
        <v>451</v>
      </c>
      <c r="G78" s="110">
        <f t="shared" si="30"/>
        <v>225</v>
      </c>
      <c r="H78" s="122">
        <f t="shared" si="31"/>
        <v>0</v>
      </c>
      <c r="I78" s="111">
        <f t="shared" si="38"/>
        <v>225</v>
      </c>
      <c r="J78" s="112">
        <v>24</v>
      </c>
      <c r="K78" s="113"/>
      <c r="L78" s="114"/>
      <c r="M78" s="114"/>
      <c r="N78" s="114"/>
      <c r="O78" s="114"/>
      <c r="P78" s="114"/>
      <c r="Q78" s="82"/>
      <c r="R78" s="84">
        <f t="shared" si="37"/>
        <v>24</v>
      </c>
      <c r="S78" s="114">
        <v>201</v>
      </c>
      <c r="T78" s="88">
        <f t="shared" si="33"/>
        <v>225</v>
      </c>
      <c r="U78" s="109"/>
      <c r="V78" s="114"/>
      <c r="W78" s="114"/>
      <c r="X78" s="113"/>
      <c r="Y78" s="114"/>
      <c r="Z78" s="114"/>
      <c r="AA78" s="114"/>
      <c r="AB78" s="86">
        <f t="shared" si="34"/>
        <v>0</v>
      </c>
      <c r="AC78" s="125"/>
      <c r="AD78" s="82">
        <f t="shared" si="35"/>
        <v>0</v>
      </c>
      <c r="AE78" s="126" t="s">
        <v>346</v>
      </c>
    </row>
    <row r="79" spans="1:31" s="90" customFormat="1" ht="63" customHeight="1" outlineLevel="2">
      <c r="A79" s="106">
        <v>21</v>
      </c>
      <c r="B79" s="120">
        <v>735</v>
      </c>
      <c r="C79" s="116">
        <v>4638</v>
      </c>
      <c r="D79" s="121" t="s">
        <v>349</v>
      </c>
      <c r="E79" s="81">
        <v>23000</v>
      </c>
      <c r="F79" s="81">
        <f t="shared" si="29"/>
        <v>0</v>
      </c>
      <c r="G79" s="110">
        <f t="shared" si="30"/>
        <v>-23000</v>
      </c>
      <c r="H79" s="122">
        <f t="shared" si="31"/>
        <v>0</v>
      </c>
      <c r="I79" s="111">
        <f t="shared" si="38"/>
        <v>-23000</v>
      </c>
      <c r="J79" s="112"/>
      <c r="K79" s="113"/>
      <c r="L79" s="114"/>
      <c r="M79" s="114"/>
      <c r="N79" s="114"/>
      <c r="O79" s="114"/>
      <c r="P79" s="114"/>
      <c r="Q79" s="82">
        <v>-23000</v>
      </c>
      <c r="R79" s="84">
        <f t="shared" ref="R79:R82" si="39">SUM(J79:Q79)</f>
        <v>-23000</v>
      </c>
      <c r="S79" s="114"/>
      <c r="T79" s="88">
        <f t="shared" ref="T79:T86" si="40">SUM(R79:S79)</f>
        <v>-23000</v>
      </c>
      <c r="U79" s="109"/>
      <c r="V79" s="114"/>
      <c r="W79" s="114"/>
      <c r="X79" s="113"/>
      <c r="Y79" s="114"/>
      <c r="Z79" s="114"/>
      <c r="AA79" s="114"/>
      <c r="AB79" s="86">
        <f t="shared" si="34"/>
        <v>0</v>
      </c>
      <c r="AC79" s="125"/>
      <c r="AD79" s="82">
        <f t="shared" si="35"/>
        <v>0</v>
      </c>
      <c r="AE79" s="126"/>
    </row>
    <row r="80" spans="1:31" s="90" customFormat="1" ht="55.5" outlineLevel="2">
      <c r="A80" s="106">
        <v>1</v>
      </c>
      <c r="B80" s="120">
        <v>735</v>
      </c>
      <c r="C80" s="116">
        <v>4629</v>
      </c>
      <c r="D80" s="121" t="s">
        <v>370</v>
      </c>
      <c r="E80" s="81">
        <v>300</v>
      </c>
      <c r="F80" s="81">
        <f t="shared" si="29"/>
        <v>800</v>
      </c>
      <c r="G80" s="110">
        <f t="shared" si="30"/>
        <v>500</v>
      </c>
      <c r="H80" s="122">
        <f t="shared" si="31"/>
        <v>0</v>
      </c>
      <c r="I80" s="111">
        <f t="shared" si="38"/>
        <v>500</v>
      </c>
      <c r="J80" s="112">
        <v>500</v>
      </c>
      <c r="K80" s="113"/>
      <c r="L80" s="114"/>
      <c r="M80" s="114"/>
      <c r="N80" s="114"/>
      <c r="O80" s="114"/>
      <c r="P80" s="114"/>
      <c r="Q80" s="82"/>
      <c r="R80" s="84">
        <f t="shared" si="39"/>
        <v>500</v>
      </c>
      <c r="S80" s="114"/>
      <c r="T80" s="88">
        <f t="shared" si="40"/>
        <v>500</v>
      </c>
      <c r="U80" s="109"/>
      <c r="V80" s="114"/>
      <c r="W80" s="114"/>
      <c r="X80" s="113"/>
      <c r="Y80" s="114"/>
      <c r="Z80" s="114"/>
      <c r="AA80" s="114"/>
      <c r="AB80" s="86">
        <f t="shared" si="34"/>
        <v>0</v>
      </c>
      <c r="AC80" s="125"/>
      <c r="AD80" s="82">
        <f t="shared" si="35"/>
        <v>0</v>
      </c>
      <c r="AE80" s="126"/>
    </row>
    <row r="81" spans="1:31" s="90" customFormat="1" ht="53.45" customHeight="1" outlineLevel="2">
      <c r="A81" s="106">
        <v>1</v>
      </c>
      <c r="B81" s="120">
        <v>735</v>
      </c>
      <c r="C81" s="116">
        <v>4033</v>
      </c>
      <c r="D81" s="121" t="s">
        <v>405</v>
      </c>
      <c r="E81" s="81">
        <v>2160</v>
      </c>
      <c r="F81" s="81">
        <f t="shared" si="29"/>
        <v>2560</v>
      </c>
      <c r="G81" s="110">
        <f t="shared" si="30"/>
        <v>400</v>
      </c>
      <c r="H81" s="122">
        <f t="shared" si="31"/>
        <v>0</v>
      </c>
      <c r="I81" s="111">
        <f t="shared" si="38"/>
        <v>400</v>
      </c>
      <c r="J81" s="112">
        <v>400</v>
      </c>
      <c r="K81" s="113"/>
      <c r="L81" s="114"/>
      <c r="M81" s="114"/>
      <c r="N81" s="114"/>
      <c r="O81" s="114"/>
      <c r="P81" s="114"/>
      <c r="Q81" s="82"/>
      <c r="R81" s="84">
        <f t="shared" si="39"/>
        <v>400</v>
      </c>
      <c r="S81" s="114"/>
      <c r="T81" s="88">
        <f t="shared" si="40"/>
        <v>400</v>
      </c>
      <c r="U81" s="109"/>
      <c r="V81" s="114"/>
      <c r="W81" s="114"/>
      <c r="X81" s="113"/>
      <c r="Y81" s="114"/>
      <c r="Z81" s="114"/>
      <c r="AA81" s="114"/>
      <c r="AB81" s="86">
        <f t="shared" si="34"/>
        <v>0</v>
      </c>
      <c r="AC81" s="125"/>
      <c r="AD81" s="82">
        <f t="shared" si="35"/>
        <v>0</v>
      </c>
      <c r="AE81" s="126"/>
    </row>
    <row r="82" spans="1:31" s="90" customFormat="1" ht="53.45" customHeight="1" outlineLevel="2">
      <c r="A82" s="106">
        <v>1</v>
      </c>
      <c r="B82" s="120">
        <v>735</v>
      </c>
      <c r="C82" s="147">
        <v>4828</v>
      </c>
      <c r="D82" s="121" t="s">
        <v>465</v>
      </c>
      <c r="E82" s="81"/>
      <c r="F82" s="81">
        <f t="shared" si="29"/>
        <v>2000</v>
      </c>
      <c r="G82" s="110">
        <f t="shared" si="30"/>
        <v>2000</v>
      </c>
      <c r="H82" s="122">
        <f t="shared" si="31"/>
        <v>0</v>
      </c>
      <c r="I82" s="111">
        <f t="shared" si="38"/>
        <v>2000</v>
      </c>
      <c r="J82" s="112"/>
      <c r="K82" s="113"/>
      <c r="L82" s="114"/>
      <c r="M82" s="114">
        <v>2000</v>
      </c>
      <c r="N82" s="114"/>
      <c r="O82" s="114"/>
      <c r="P82" s="114"/>
      <c r="Q82" s="82"/>
      <c r="R82" s="84">
        <f t="shared" si="39"/>
        <v>2000</v>
      </c>
      <c r="S82" s="114"/>
      <c r="T82" s="88">
        <f t="shared" si="40"/>
        <v>2000</v>
      </c>
      <c r="U82" s="109"/>
      <c r="V82" s="114"/>
      <c r="W82" s="114"/>
      <c r="X82" s="113"/>
      <c r="Y82" s="114"/>
      <c r="Z82" s="114"/>
      <c r="AA82" s="114"/>
      <c r="AB82" s="86">
        <f t="shared" si="34"/>
        <v>0</v>
      </c>
      <c r="AC82" s="125"/>
      <c r="AD82" s="82">
        <f t="shared" si="35"/>
        <v>0</v>
      </c>
      <c r="AE82" s="126"/>
    </row>
    <row r="83" spans="1:31" s="90" customFormat="1" ht="53.45" customHeight="1" outlineLevel="2">
      <c r="A83" s="106">
        <v>11</v>
      </c>
      <c r="B83" s="120">
        <v>735</v>
      </c>
      <c r="C83" s="116">
        <v>4359</v>
      </c>
      <c r="D83" s="121" t="s">
        <v>375</v>
      </c>
      <c r="E83" s="81">
        <v>3000</v>
      </c>
      <c r="F83" s="81">
        <f t="shared" si="29"/>
        <v>3200</v>
      </c>
      <c r="G83" s="110">
        <f t="shared" si="30"/>
        <v>200</v>
      </c>
      <c r="H83" s="122">
        <f t="shared" si="31"/>
        <v>0</v>
      </c>
      <c r="I83" s="111">
        <f t="shared" ref="I83:I86" si="41">SUM(G83:H83)</f>
        <v>200</v>
      </c>
      <c r="J83" s="112">
        <v>200</v>
      </c>
      <c r="K83" s="113"/>
      <c r="L83" s="114"/>
      <c r="M83" s="114"/>
      <c r="N83" s="114"/>
      <c r="O83" s="114"/>
      <c r="P83" s="114"/>
      <c r="Q83" s="82"/>
      <c r="R83" s="84">
        <f t="shared" ref="R83:R86" si="42">SUM(J83:Q83)</f>
        <v>200</v>
      </c>
      <c r="S83" s="114"/>
      <c r="T83" s="88">
        <f t="shared" si="40"/>
        <v>200</v>
      </c>
      <c r="U83" s="109"/>
      <c r="V83" s="114"/>
      <c r="W83" s="114"/>
      <c r="X83" s="113"/>
      <c r="Y83" s="114"/>
      <c r="Z83" s="114"/>
      <c r="AA83" s="114"/>
      <c r="AB83" s="86">
        <f t="shared" ref="AB83:AB86" si="43">SUM(U83:AA83)</f>
        <v>0</v>
      </c>
      <c r="AC83" s="125"/>
      <c r="AD83" s="82">
        <f t="shared" ref="AD83:AD86" si="44">SUM(AB83:AC83)</f>
        <v>0</v>
      </c>
      <c r="AE83" s="126"/>
    </row>
    <row r="84" spans="1:31" s="90" customFormat="1" ht="53.45" customHeight="1" outlineLevel="2">
      <c r="A84" s="106">
        <v>35</v>
      </c>
      <c r="B84" s="120">
        <v>735</v>
      </c>
      <c r="C84" s="116">
        <v>1558</v>
      </c>
      <c r="D84" s="121" t="s">
        <v>408</v>
      </c>
      <c r="E84" s="81">
        <v>2212</v>
      </c>
      <c r="F84" s="81">
        <f t="shared" si="29"/>
        <v>2412</v>
      </c>
      <c r="G84" s="110">
        <f t="shared" si="30"/>
        <v>200</v>
      </c>
      <c r="H84" s="122">
        <f t="shared" si="31"/>
        <v>0</v>
      </c>
      <c r="I84" s="111">
        <f t="shared" si="41"/>
        <v>200</v>
      </c>
      <c r="J84" s="112">
        <v>200</v>
      </c>
      <c r="K84" s="113"/>
      <c r="L84" s="114"/>
      <c r="M84" s="114"/>
      <c r="N84" s="114"/>
      <c r="O84" s="114"/>
      <c r="P84" s="114"/>
      <c r="Q84" s="82"/>
      <c r="R84" s="84">
        <f t="shared" si="42"/>
        <v>200</v>
      </c>
      <c r="S84" s="114"/>
      <c r="T84" s="88">
        <f t="shared" si="40"/>
        <v>200</v>
      </c>
      <c r="U84" s="109"/>
      <c r="V84" s="114"/>
      <c r="W84" s="114"/>
      <c r="X84" s="113"/>
      <c r="Y84" s="114"/>
      <c r="Z84" s="114"/>
      <c r="AA84" s="114"/>
      <c r="AB84" s="86">
        <f t="shared" si="43"/>
        <v>0</v>
      </c>
      <c r="AC84" s="125"/>
      <c r="AD84" s="82">
        <f t="shared" si="44"/>
        <v>0</v>
      </c>
      <c r="AE84" s="126"/>
    </row>
    <row r="85" spans="1:31" s="90" customFormat="1" ht="53.45" customHeight="1" outlineLevel="2">
      <c r="A85" s="106">
        <v>11</v>
      </c>
      <c r="B85" s="120">
        <v>735</v>
      </c>
      <c r="C85" s="116">
        <v>4248</v>
      </c>
      <c r="D85" s="121" t="s">
        <v>412</v>
      </c>
      <c r="E85" s="81">
        <v>1990</v>
      </c>
      <c r="F85" s="81">
        <f t="shared" si="29"/>
        <v>2133.6390000000001</v>
      </c>
      <c r="G85" s="110">
        <f t="shared" si="30"/>
        <v>143.63900000000001</v>
      </c>
      <c r="H85" s="122">
        <f t="shared" si="31"/>
        <v>0</v>
      </c>
      <c r="I85" s="111">
        <f t="shared" si="41"/>
        <v>143.63900000000001</v>
      </c>
      <c r="J85" s="112"/>
      <c r="K85" s="113"/>
      <c r="L85" s="114"/>
      <c r="M85" s="114"/>
      <c r="N85" s="114"/>
      <c r="O85" s="114"/>
      <c r="P85" s="114"/>
      <c r="Q85" s="82"/>
      <c r="R85" s="84">
        <f t="shared" si="42"/>
        <v>0</v>
      </c>
      <c r="S85" s="114">
        <v>143.63900000000001</v>
      </c>
      <c r="T85" s="88">
        <f t="shared" si="40"/>
        <v>143.63900000000001</v>
      </c>
      <c r="U85" s="109"/>
      <c r="V85" s="114"/>
      <c r="W85" s="114"/>
      <c r="X85" s="113"/>
      <c r="Y85" s="114"/>
      <c r="Z85" s="114"/>
      <c r="AA85" s="114"/>
      <c r="AB85" s="86">
        <f t="shared" si="43"/>
        <v>0</v>
      </c>
      <c r="AC85" s="125"/>
      <c r="AD85" s="82">
        <f t="shared" si="44"/>
        <v>0</v>
      </c>
      <c r="AE85" s="126" t="s">
        <v>413</v>
      </c>
    </row>
    <row r="86" spans="1:31" s="90" customFormat="1" ht="53.45" customHeight="1" outlineLevel="2" thickBot="1">
      <c r="A86" s="106">
        <v>1</v>
      </c>
      <c r="B86" s="120">
        <v>735</v>
      </c>
      <c r="C86" s="147">
        <v>4829</v>
      </c>
      <c r="D86" s="121" t="s">
        <v>464</v>
      </c>
      <c r="E86" s="81"/>
      <c r="F86" s="81">
        <f t="shared" si="29"/>
        <v>1500</v>
      </c>
      <c r="G86" s="110">
        <f t="shared" si="30"/>
        <v>1500</v>
      </c>
      <c r="H86" s="122">
        <f t="shared" si="31"/>
        <v>0</v>
      </c>
      <c r="I86" s="111">
        <f t="shared" si="41"/>
        <v>1500</v>
      </c>
      <c r="J86" s="112">
        <v>300</v>
      </c>
      <c r="K86" s="113"/>
      <c r="L86" s="114"/>
      <c r="M86" s="114">
        <v>1200</v>
      </c>
      <c r="N86" s="114"/>
      <c r="O86" s="114"/>
      <c r="P86" s="114"/>
      <c r="Q86" s="82"/>
      <c r="R86" s="84">
        <f t="shared" si="42"/>
        <v>1500</v>
      </c>
      <c r="S86" s="114"/>
      <c r="T86" s="88">
        <f t="shared" si="40"/>
        <v>1500</v>
      </c>
      <c r="U86" s="109"/>
      <c r="V86" s="114"/>
      <c r="W86" s="114"/>
      <c r="X86" s="113"/>
      <c r="Y86" s="114"/>
      <c r="Z86" s="114"/>
      <c r="AA86" s="114"/>
      <c r="AB86" s="86">
        <f t="shared" si="43"/>
        <v>0</v>
      </c>
      <c r="AC86" s="125"/>
      <c r="AD86" s="82">
        <f t="shared" si="44"/>
        <v>0</v>
      </c>
      <c r="AE86" s="126"/>
    </row>
    <row r="87" spans="1:31" s="90" customFormat="1" ht="50.1" customHeight="1" outlineLevel="1" thickBot="1">
      <c r="A87" s="106"/>
      <c r="B87" s="422" t="s">
        <v>106</v>
      </c>
      <c r="C87" s="423"/>
      <c r="D87" s="424"/>
      <c r="E87" s="245">
        <f t="shared" ref="E87:AD87" si="45">SUBTOTAL(9,E41:E86)</f>
        <v>247454.97899999999</v>
      </c>
      <c r="F87" s="245">
        <f t="shared" si="45"/>
        <v>259429.28</v>
      </c>
      <c r="G87" s="245">
        <f t="shared" si="45"/>
        <v>11724.300999999999</v>
      </c>
      <c r="H87" s="245">
        <f t="shared" si="45"/>
        <v>250</v>
      </c>
      <c r="I87" s="247">
        <f t="shared" si="45"/>
        <v>11974.300999999999</v>
      </c>
      <c r="J87" s="245">
        <f t="shared" si="45"/>
        <v>6368</v>
      </c>
      <c r="K87" s="245">
        <f t="shared" si="45"/>
        <v>0</v>
      </c>
      <c r="L87" s="245">
        <f t="shared" si="45"/>
        <v>0</v>
      </c>
      <c r="M87" s="245">
        <f t="shared" si="45"/>
        <v>18200</v>
      </c>
      <c r="N87" s="245">
        <f t="shared" si="45"/>
        <v>0</v>
      </c>
      <c r="O87" s="245">
        <f t="shared" si="45"/>
        <v>0</v>
      </c>
      <c r="P87" s="245">
        <f t="shared" si="45"/>
        <v>0</v>
      </c>
      <c r="Q87" s="247">
        <f t="shared" si="45"/>
        <v>-14115</v>
      </c>
      <c r="R87" s="245">
        <f t="shared" si="45"/>
        <v>10453</v>
      </c>
      <c r="S87" s="245">
        <f t="shared" si="45"/>
        <v>1271.3009999999999</v>
      </c>
      <c r="T87" s="245">
        <f t="shared" si="45"/>
        <v>11724.300999999999</v>
      </c>
      <c r="U87" s="245">
        <f t="shared" si="45"/>
        <v>250</v>
      </c>
      <c r="V87" s="245">
        <f t="shared" si="45"/>
        <v>0</v>
      </c>
      <c r="W87" s="245">
        <f t="shared" si="45"/>
        <v>0</v>
      </c>
      <c r="X87" s="245">
        <f t="shared" si="45"/>
        <v>0</v>
      </c>
      <c r="Y87" s="245">
        <f t="shared" si="45"/>
        <v>0</v>
      </c>
      <c r="Z87" s="245">
        <f t="shared" si="45"/>
        <v>0</v>
      </c>
      <c r="AA87" s="245">
        <f t="shared" si="45"/>
        <v>0</v>
      </c>
      <c r="AB87" s="245">
        <f t="shared" si="45"/>
        <v>250</v>
      </c>
      <c r="AC87" s="245">
        <f t="shared" si="45"/>
        <v>0</v>
      </c>
      <c r="AD87" s="245">
        <f t="shared" si="45"/>
        <v>250</v>
      </c>
      <c r="AE87" s="105"/>
    </row>
    <row r="88" spans="1:31" s="90" customFormat="1" ht="66" customHeight="1" outlineLevel="2">
      <c r="A88" s="106">
        <v>10</v>
      </c>
      <c r="B88" s="120">
        <v>742</v>
      </c>
      <c r="C88" s="147">
        <v>4830</v>
      </c>
      <c r="D88" s="268" t="s">
        <v>328</v>
      </c>
      <c r="E88" s="81"/>
      <c r="F88" s="81">
        <f>E88+I88</f>
        <v>3000</v>
      </c>
      <c r="G88" s="110">
        <f t="shared" ref="G88:G120" si="46">T88</f>
        <v>3000</v>
      </c>
      <c r="H88" s="122">
        <f t="shared" ref="H88:H120" si="47">AD88</f>
        <v>0</v>
      </c>
      <c r="I88" s="111">
        <f t="shared" ref="I88:I105" si="48">SUM(G88:H88)</f>
        <v>3000</v>
      </c>
      <c r="J88" s="112"/>
      <c r="K88" s="114"/>
      <c r="L88" s="269"/>
      <c r="M88" s="114"/>
      <c r="N88" s="114"/>
      <c r="O88" s="114"/>
      <c r="P88" s="114"/>
      <c r="Q88" s="82">
        <v>3000</v>
      </c>
      <c r="R88" s="84">
        <f>SUM(J88:Q88)</f>
        <v>3000</v>
      </c>
      <c r="S88" s="114"/>
      <c r="T88" s="88">
        <f t="shared" ref="T88:T120" si="49">SUM(R88:S88)</f>
        <v>3000</v>
      </c>
      <c r="U88" s="112"/>
      <c r="V88" s="113"/>
      <c r="W88" s="114"/>
      <c r="X88" s="114"/>
      <c r="Y88" s="114"/>
      <c r="Z88" s="114"/>
      <c r="AA88" s="114"/>
      <c r="AB88" s="86">
        <f t="shared" ref="AB88:AB120" si="50">SUM(U88:AA88)</f>
        <v>0</v>
      </c>
      <c r="AC88" s="114"/>
      <c r="AD88" s="82">
        <f t="shared" ref="AD88:AD120" si="51">SUM(AB88:AC88)</f>
        <v>0</v>
      </c>
      <c r="AE88" s="119"/>
    </row>
    <row r="89" spans="1:31" s="141" customFormat="1" ht="72" customHeight="1" outlineLevel="2">
      <c r="A89" s="127">
        <v>10</v>
      </c>
      <c r="B89" s="128">
        <v>742</v>
      </c>
      <c r="C89" s="116">
        <v>2722</v>
      </c>
      <c r="D89" s="129" t="s">
        <v>247</v>
      </c>
      <c r="E89" s="130">
        <v>17760</v>
      </c>
      <c r="F89" s="130">
        <f t="shared" ref="F89:F120" si="52">E89+I89</f>
        <v>19260</v>
      </c>
      <c r="G89" s="131">
        <f t="shared" si="46"/>
        <v>1500</v>
      </c>
      <c r="H89" s="132">
        <f t="shared" si="47"/>
        <v>0</v>
      </c>
      <c r="I89" s="133">
        <f t="shared" si="48"/>
        <v>1500</v>
      </c>
      <c r="J89" s="123"/>
      <c r="K89" s="134"/>
      <c r="L89" s="135"/>
      <c r="M89" s="135"/>
      <c r="N89" s="135"/>
      <c r="O89" s="135"/>
      <c r="P89" s="135"/>
      <c r="Q89" s="136">
        <v>1500</v>
      </c>
      <c r="R89" s="137">
        <f t="shared" ref="R89:R138" si="53">SUM(J89:Q89)</f>
        <v>1500</v>
      </c>
      <c r="S89" s="135"/>
      <c r="T89" s="138">
        <f t="shared" si="49"/>
        <v>1500</v>
      </c>
      <c r="U89" s="123"/>
      <c r="V89" s="134"/>
      <c r="W89" s="135"/>
      <c r="X89" s="135"/>
      <c r="Y89" s="135"/>
      <c r="Z89" s="135"/>
      <c r="AA89" s="135"/>
      <c r="AB89" s="139">
        <f t="shared" si="50"/>
        <v>0</v>
      </c>
      <c r="AC89" s="135"/>
      <c r="AD89" s="136">
        <f t="shared" si="51"/>
        <v>0</v>
      </c>
      <c r="AE89" s="140"/>
    </row>
    <row r="90" spans="1:31" s="90" customFormat="1" ht="92.25" customHeight="1" outlineLevel="2">
      <c r="A90" s="106">
        <v>10</v>
      </c>
      <c r="B90" s="120">
        <v>742</v>
      </c>
      <c r="C90" s="116">
        <v>3207</v>
      </c>
      <c r="D90" s="121" t="s">
        <v>248</v>
      </c>
      <c r="E90" s="81">
        <v>8499</v>
      </c>
      <c r="F90" s="81">
        <f t="shared" si="52"/>
        <v>8999</v>
      </c>
      <c r="G90" s="110">
        <f t="shared" si="46"/>
        <v>500</v>
      </c>
      <c r="H90" s="122">
        <f t="shared" si="47"/>
        <v>0</v>
      </c>
      <c r="I90" s="111">
        <f t="shared" si="48"/>
        <v>500</v>
      </c>
      <c r="J90" s="112"/>
      <c r="K90" s="114"/>
      <c r="L90" s="142">
        <v>500</v>
      </c>
      <c r="M90" s="114"/>
      <c r="N90" s="114"/>
      <c r="O90" s="114"/>
      <c r="P90" s="114"/>
      <c r="Q90" s="82"/>
      <c r="R90" s="84">
        <f t="shared" si="53"/>
        <v>500</v>
      </c>
      <c r="S90" s="114"/>
      <c r="T90" s="88">
        <f t="shared" si="49"/>
        <v>500</v>
      </c>
      <c r="U90" s="112"/>
      <c r="V90" s="113"/>
      <c r="W90" s="114"/>
      <c r="X90" s="114"/>
      <c r="Y90" s="114"/>
      <c r="Z90" s="114"/>
      <c r="AA90" s="114"/>
      <c r="AB90" s="86">
        <f t="shared" si="50"/>
        <v>0</v>
      </c>
      <c r="AC90" s="114"/>
      <c r="AD90" s="82">
        <f t="shared" si="51"/>
        <v>0</v>
      </c>
      <c r="AE90" s="115"/>
    </row>
    <row r="91" spans="1:31" s="271" customFormat="1" ht="66.599999999999994" customHeight="1" outlineLevel="2">
      <c r="A91" s="106">
        <v>10</v>
      </c>
      <c r="B91" s="120">
        <v>742</v>
      </c>
      <c r="C91" s="116">
        <v>4186</v>
      </c>
      <c r="D91" s="121" t="s">
        <v>249</v>
      </c>
      <c r="E91" s="81">
        <v>6166</v>
      </c>
      <c r="F91" s="81">
        <f t="shared" si="52"/>
        <v>6666</v>
      </c>
      <c r="G91" s="110">
        <f t="shared" si="46"/>
        <v>500</v>
      </c>
      <c r="H91" s="122">
        <f t="shared" si="47"/>
        <v>0</v>
      </c>
      <c r="I91" s="111">
        <f t="shared" si="48"/>
        <v>500</v>
      </c>
      <c r="J91" s="112"/>
      <c r="K91" s="114"/>
      <c r="L91" s="142"/>
      <c r="M91" s="114"/>
      <c r="N91" s="114"/>
      <c r="O91" s="114"/>
      <c r="P91" s="114"/>
      <c r="Q91" s="82">
        <v>500</v>
      </c>
      <c r="R91" s="84">
        <f t="shared" si="53"/>
        <v>500</v>
      </c>
      <c r="S91" s="114"/>
      <c r="T91" s="88">
        <f t="shared" si="49"/>
        <v>500</v>
      </c>
      <c r="U91" s="112"/>
      <c r="V91" s="113"/>
      <c r="W91" s="114"/>
      <c r="X91" s="114"/>
      <c r="Y91" s="114"/>
      <c r="Z91" s="114"/>
      <c r="AA91" s="114"/>
      <c r="AB91" s="86">
        <f t="shared" si="50"/>
        <v>0</v>
      </c>
      <c r="AC91" s="114"/>
      <c r="AD91" s="82">
        <f t="shared" si="51"/>
        <v>0</v>
      </c>
      <c r="AE91" s="270"/>
    </row>
    <row r="92" spans="1:31" s="271" customFormat="1" ht="66" customHeight="1" outlineLevel="2">
      <c r="A92" s="106">
        <v>10</v>
      </c>
      <c r="B92" s="120">
        <v>742</v>
      </c>
      <c r="C92" s="116">
        <v>4732</v>
      </c>
      <c r="D92" s="121" t="s">
        <v>254</v>
      </c>
      <c r="E92" s="81">
        <v>150</v>
      </c>
      <c r="F92" s="81">
        <f t="shared" si="52"/>
        <v>300</v>
      </c>
      <c r="G92" s="110">
        <f t="shared" si="46"/>
        <v>150</v>
      </c>
      <c r="H92" s="122">
        <f t="shared" si="47"/>
        <v>0</v>
      </c>
      <c r="I92" s="111">
        <f t="shared" si="48"/>
        <v>150</v>
      </c>
      <c r="J92" s="112"/>
      <c r="K92" s="114"/>
      <c r="L92" s="142">
        <v>150</v>
      </c>
      <c r="M92" s="114"/>
      <c r="N92" s="114"/>
      <c r="O92" s="114"/>
      <c r="P92" s="114"/>
      <c r="Q92" s="82"/>
      <c r="R92" s="84">
        <f t="shared" si="53"/>
        <v>150</v>
      </c>
      <c r="S92" s="114"/>
      <c r="T92" s="88">
        <f t="shared" si="49"/>
        <v>150</v>
      </c>
      <c r="U92" s="112"/>
      <c r="V92" s="113"/>
      <c r="W92" s="114"/>
      <c r="X92" s="114"/>
      <c r="Y92" s="114"/>
      <c r="Z92" s="114"/>
      <c r="AA92" s="114"/>
      <c r="AB92" s="86">
        <f t="shared" si="50"/>
        <v>0</v>
      </c>
      <c r="AC92" s="114"/>
      <c r="AD92" s="82">
        <f t="shared" si="51"/>
        <v>0</v>
      </c>
      <c r="AE92" s="115"/>
    </row>
    <row r="93" spans="1:31" s="90" customFormat="1" ht="66" customHeight="1" outlineLevel="2">
      <c r="A93" s="106">
        <v>10</v>
      </c>
      <c r="B93" s="120">
        <v>742</v>
      </c>
      <c r="C93" s="116">
        <v>4650</v>
      </c>
      <c r="D93" s="121" t="s">
        <v>255</v>
      </c>
      <c r="E93" s="81">
        <v>200</v>
      </c>
      <c r="F93" s="81">
        <f t="shared" si="52"/>
        <v>300</v>
      </c>
      <c r="G93" s="110">
        <f t="shared" si="46"/>
        <v>100</v>
      </c>
      <c r="H93" s="122">
        <f t="shared" si="47"/>
        <v>0</v>
      </c>
      <c r="I93" s="111">
        <f t="shared" si="48"/>
        <v>100</v>
      </c>
      <c r="J93" s="112"/>
      <c r="K93" s="114"/>
      <c r="L93" s="142">
        <v>100</v>
      </c>
      <c r="M93" s="114"/>
      <c r="N93" s="114"/>
      <c r="O93" s="114"/>
      <c r="P93" s="114"/>
      <c r="Q93" s="82"/>
      <c r="R93" s="84">
        <f t="shared" si="53"/>
        <v>100</v>
      </c>
      <c r="S93" s="114"/>
      <c r="T93" s="88">
        <f t="shared" si="49"/>
        <v>100</v>
      </c>
      <c r="U93" s="112"/>
      <c r="V93" s="113"/>
      <c r="W93" s="114"/>
      <c r="X93" s="114"/>
      <c r="Y93" s="114"/>
      <c r="Z93" s="114"/>
      <c r="AA93" s="114"/>
      <c r="AB93" s="86">
        <f t="shared" si="50"/>
        <v>0</v>
      </c>
      <c r="AC93" s="114"/>
      <c r="AD93" s="82">
        <f t="shared" si="51"/>
        <v>0</v>
      </c>
      <c r="AE93" s="115"/>
    </row>
    <row r="94" spans="1:31" s="90" customFormat="1" ht="79.150000000000006" customHeight="1" outlineLevel="2">
      <c r="A94" s="106">
        <v>10</v>
      </c>
      <c r="B94" s="120">
        <v>742</v>
      </c>
      <c r="C94" s="147">
        <v>4831</v>
      </c>
      <c r="D94" s="121" t="s">
        <v>391</v>
      </c>
      <c r="E94" s="81"/>
      <c r="F94" s="81">
        <f t="shared" si="52"/>
        <v>100</v>
      </c>
      <c r="G94" s="110">
        <f t="shared" si="46"/>
        <v>100</v>
      </c>
      <c r="H94" s="122">
        <f t="shared" si="47"/>
        <v>0</v>
      </c>
      <c r="I94" s="111">
        <f t="shared" si="48"/>
        <v>100</v>
      </c>
      <c r="J94" s="112"/>
      <c r="K94" s="114"/>
      <c r="L94" s="142"/>
      <c r="M94" s="114"/>
      <c r="N94" s="114"/>
      <c r="O94" s="114"/>
      <c r="P94" s="114"/>
      <c r="Q94" s="82">
        <v>100</v>
      </c>
      <c r="R94" s="84">
        <f t="shared" si="53"/>
        <v>100</v>
      </c>
      <c r="S94" s="114"/>
      <c r="T94" s="88">
        <f t="shared" si="49"/>
        <v>100</v>
      </c>
      <c r="U94" s="112"/>
      <c r="V94" s="113"/>
      <c r="W94" s="114"/>
      <c r="X94" s="114"/>
      <c r="Y94" s="114"/>
      <c r="Z94" s="114"/>
      <c r="AA94" s="114"/>
      <c r="AB94" s="86">
        <f t="shared" si="50"/>
        <v>0</v>
      </c>
      <c r="AC94" s="114"/>
      <c r="AD94" s="82">
        <f t="shared" si="51"/>
        <v>0</v>
      </c>
      <c r="AE94" s="115"/>
    </row>
    <row r="95" spans="1:31" s="90" customFormat="1" ht="66" customHeight="1" outlineLevel="2">
      <c r="A95" s="106">
        <v>10</v>
      </c>
      <c r="B95" s="120">
        <v>742</v>
      </c>
      <c r="C95" s="116">
        <v>2090</v>
      </c>
      <c r="D95" s="121" t="s">
        <v>256</v>
      </c>
      <c r="E95" s="81">
        <v>3100</v>
      </c>
      <c r="F95" s="81">
        <f t="shared" si="52"/>
        <v>3500</v>
      </c>
      <c r="G95" s="110">
        <f t="shared" si="46"/>
        <v>400</v>
      </c>
      <c r="H95" s="122">
        <f t="shared" si="47"/>
        <v>0</v>
      </c>
      <c r="I95" s="111">
        <f t="shared" si="48"/>
        <v>400</v>
      </c>
      <c r="J95" s="112"/>
      <c r="K95" s="114"/>
      <c r="L95" s="142"/>
      <c r="M95" s="114"/>
      <c r="N95" s="114"/>
      <c r="O95" s="114"/>
      <c r="P95" s="114"/>
      <c r="Q95" s="82">
        <v>400</v>
      </c>
      <c r="R95" s="84">
        <f t="shared" si="53"/>
        <v>400</v>
      </c>
      <c r="S95" s="114"/>
      <c r="T95" s="88">
        <f t="shared" si="49"/>
        <v>400</v>
      </c>
      <c r="U95" s="112"/>
      <c r="V95" s="113"/>
      <c r="W95" s="114"/>
      <c r="X95" s="114"/>
      <c r="Y95" s="114"/>
      <c r="Z95" s="114"/>
      <c r="AA95" s="114"/>
      <c r="AB95" s="86">
        <f t="shared" si="50"/>
        <v>0</v>
      </c>
      <c r="AC95" s="114"/>
      <c r="AD95" s="82">
        <f t="shared" si="51"/>
        <v>0</v>
      </c>
      <c r="AE95" s="115"/>
    </row>
    <row r="96" spans="1:31" s="90" customFormat="1" ht="76.900000000000006" customHeight="1" outlineLevel="2">
      <c r="A96" s="106">
        <v>10</v>
      </c>
      <c r="B96" s="120">
        <v>742</v>
      </c>
      <c r="C96" s="116">
        <v>2463</v>
      </c>
      <c r="D96" s="121" t="s">
        <v>257</v>
      </c>
      <c r="E96" s="81">
        <v>8250</v>
      </c>
      <c r="F96" s="81">
        <f t="shared" si="52"/>
        <v>9050</v>
      </c>
      <c r="G96" s="110">
        <f t="shared" si="46"/>
        <v>800</v>
      </c>
      <c r="H96" s="122">
        <f t="shared" si="47"/>
        <v>0</v>
      </c>
      <c r="I96" s="111">
        <f t="shared" si="48"/>
        <v>800</v>
      </c>
      <c r="J96" s="112"/>
      <c r="K96" s="114"/>
      <c r="L96" s="142"/>
      <c r="M96" s="114"/>
      <c r="N96" s="114"/>
      <c r="O96" s="114"/>
      <c r="P96" s="114"/>
      <c r="Q96" s="82">
        <v>800</v>
      </c>
      <c r="R96" s="112">
        <f t="shared" si="53"/>
        <v>800</v>
      </c>
      <c r="S96" s="114"/>
      <c r="T96" s="88">
        <f t="shared" si="49"/>
        <v>800</v>
      </c>
      <c r="U96" s="112"/>
      <c r="V96" s="113"/>
      <c r="W96" s="114"/>
      <c r="X96" s="114"/>
      <c r="Y96" s="114"/>
      <c r="Z96" s="114"/>
      <c r="AA96" s="114"/>
      <c r="AB96" s="86">
        <f t="shared" si="50"/>
        <v>0</v>
      </c>
      <c r="AC96" s="114"/>
      <c r="AD96" s="82">
        <f t="shared" si="51"/>
        <v>0</v>
      </c>
      <c r="AE96" s="115"/>
    </row>
    <row r="97" spans="1:31" s="90" customFormat="1" ht="58.9" customHeight="1" outlineLevel="2">
      <c r="A97" s="127">
        <v>10</v>
      </c>
      <c r="B97" s="128">
        <v>742</v>
      </c>
      <c r="C97" s="116">
        <v>2585</v>
      </c>
      <c r="D97" s="129" t="s">
        <v>258</v>
      </c>
      <c r="E97" s="130">
        <v>20200</v>
      </c>
      <c r="F97" s="130">
        <f t="shared" si="52"/>
        <v>23900</v>
      </c>
      <c r="G97" s="131">
        <f t="shared" si="46"/>
        <v>3700</v>
      </c>
      <c r="H97" s="132">
        <f t="shared" si="47"/>
        <v>0</v>
      </c>
      <c r="I97" s="111">
        <f t="shared" si="48"/>
        <v>3700</v>
      </c>
      <c r="J97" s="112"/>
      <c r="K97" s="114"/>
      <c r="L97" s="142"/>
      <c r="M97" s="114"/>
      <c r="N97" s="114"/>
      <c r="O97" s="114"/>
      <c r="P97" s="114"/>
      <c r="Q97" s="82">
        <v>3700</v>
      </c>
      <c r="R97" s="112">
        <f t="shared" si="53"/>
        <v>3700</v>
      </c>
      <c r="S97" s="114"/>
      <c r="T97" s="88">
        <f t="shared" si="49"/>
        <v>3700</v>
      </c>
      <c r="U97" s="112"/>
      <c r="V97" s="113"/>
      <c r="W97" s="114"/>
      <c r="X97" s="114"/>
      <c r="Y97" s="114"/>
      <c r="Z97" s="114"/>
      <c r="AA97" s="114"/>
      <c r="AB97" s="86">
        <f t="shared" si="50"/>
        <v>0</v>
      </c>
      <c r="AC97" s="114"/>
      <c r="AD97" s="82">
        <f t="shared" si="51"/>
        <v>0</v>
      </c>
      <c r="AE97" s="115"/>
    </row>
    <row r="98" spans="1:31" s="90" customFormat="1" ht="82.15" customHeight="1" outlineLevel="2">
      <c r="A98" s="252">
        <v>10</v>
      </c>
      <c r="B98" s="77">
        <v>742</v>
      </c>
      <c r="C98" s="116">
        <v>3720</v>
      </c>
      <c r="D98" s="121" t="s">
        <v>259</v>
      </c>
      <c r="E98" s="81">
        <v>3685</v>
      </c>
      <c r="F98" s="81">
        <f t="shared" si="52"/>
        <v>3885</v>
      </c>
      <c r="G98" s="110">
        <f t="shared" si="46"/>
        <v>200</v>
      </c>
      <c r="H98" s="122">
        <f t="shared" si="47"/>
        <v>0</v>
      </c>
      <c r="I98" s="111">
        <f t="shared" si="48"/>
        <v>200</v>
      </c>
      <c r="J98" s="112"/>
      <c r="K98" s="114"/>
      <c r="L98" s="142">
        <v>200</v>
      </c>
      <c r="M98" s="114"/>
      <c r="N98" s="114"/>
      <c r="O98" s="114"/>
      <c r="P98" s="114"/>
      <c r="Q98" s="82"/>
      <c r="R98" s="112">
        <f t="shared" si="53"/>
        <v>200</v>
      </c>
      <c r="S98" s="114"/>
      <c r="T98" s="88">
        <f t="shared" si="49"/>
        <v>200</v>
      </c>
      <c r="U98" s="112"/>
      <c r="V98" s="113"/>
      <c r="W98" s="114"/>
      <c r="X98" s="114"/>
      <c r="Y98" s="114"/>
      <c r="Z98" s="114"/>
      <c r="AA98" s="114"/>
      <c r="AB98" s="86">
        <f t="shared" si="50"/>
        <v>0</v>
      </c>
      <c r="AC98" s="114"/>
      <c r="AD98" s="82">
        <f t="shared" si="51"/>
        <v>0</v>
      </c>
      <c r="AE98" s="115"/>
    </row>
    <row r="99" spans="1:31" s="90" customFormat="1" ht="82.15" customHeight="1" outlineLevel="2">
      <c r="A99" s="106">
        <v>10</v>
      </c>
      <c r="B99" s="77">
        <v>742</v>
      </c>
      <c r="C99" s="116">
        <v>3721</v>
      </c>
      <c r="D99" s="121" t="s">
        <v>260</v>
      </c>
      <c r="E99" s="81">
        <v>11197</v>
      </c>
      <c r="F99" s="81">
        <f t="shared" si="52"/>
        <v>11397</v>
      </c>
      <c r="G99" s="110">
        <f t="shared" si="46"/>
        <v>200</v>
      </c>
      <c r="H99" s="122">
        <f t="shared" si="47"/>
        <v>0</v>
      </c>
      <c r="I99" s="111">
        <f t="shared" si="48"/>
        <v>200</v>
      </c>
      <c r="J99" s="112"/>
      <c r="K99" s="114"/>
      <c r="L99" s="142">
        <v>200</v>
      </c>
      <c r="M99" s="114"/>
      <c r="N99" s="114"/>
      <c r="O99" s="114"/>
      <c r="P99" s="114"/>
      <c r="Q99" s="82"/>
      <c r="R99" s="112">
        <f t="shared" si="53"/>
        <v>200</v>
      </c>
      <c r="S99" s="114"/>
      <c r="T99" s="88">
        <f t="shared" si="49"/>
        <v>200</v>
      </c>
      <c r="U99" s="112"/>
      <c r="V99" s="113"/>
      <c r="W99" s="114"/>
      <c r="X99" s="114"/>
      <c r="Y99" s="114"/>
      <c r="Z99" s="114"/>
      <c r="AA99" s="114"/>
      <c r="AB99" s="86">
        <f t="shared" si="50"/>
        <v>0</v>
      </c>
      <c r="AC99" s="114"/>
      <c r="AD99" s="82">
        <f t="shared" si="51"/>
        <v>0</v>
      </c>
      <c r="AE99" s="115"/>
    </row>
    <row r="100" spans="1:31" s="90" customFormat="1" ht="66" customHeight="1" outlineLevel="2">
      <c r="A100" s="106">
        <v>10</v>
      </c>
      <c r="B100" s="77">
        <v>742</v>
      </c>
      <c r="C100" s="116">
        <v>3878</v>
      </c>
      <c r="D100" s="121" t="s">
        <v>261</v>
      </c>
      <c r="E100" s="81">
        <v>23000</v>
      </c>
      <c r="F100" s="81">
        <f t="shared" si="52"/>
        <v>26100</v>
      </c>
      <c r="G100" s="110">
        <f t="shared" si="46"/>
        <v>1000</v>
      </c>
      <c r="H100" s="122">
        <f t="shared" si="47"/>
        <v>2100</v>
      </c>
      <c r="I100" s="111">
        <f t="shared" si="48"/>
        <v>3100</v>
      </c>
      <c r="J100" s="112"/>
      <c r="K100" s="114"/>
      <c r="L100" s="142"/>
      <c r="M100" s="114"/>
      <c r="N100" s="114"/>
      <c r="O100" s="114"/>
      <c r="P100" s="114"/>
      <c r="Q100" s="82">
        <v>1000</v>
      </c>
      <c r="R100" s="112">
        <f t="shared" si="53"/>
        <v>1000</v>
      </c>
      <c r="S100" s="114"/>
      <c r="T100" s="88">
        <f t="shared" si="49"/>
        <v>1000</v>
      </c>
      <c r="U100" s="112"/>
      <c r="V100" s="113"/>
      <c r="W100" s="114">
        <v>2100</v>
      </c>
      <c r="X100" s="114"/>
      <c r="Y100" s="114"/>
      <c r="Z100" s="114"/>
      <c r="AA100" s="114"/>
      <c r="AB100" s="86">
        <f t="shared" si="50"/>
        <v>2100</v>
      </c>
      <c r="AC100" s="114"/>
      <c r="AD100" s="82">
        <f t="shared" si="51"/>
        <v>2100</v>
      </c>
      <c r="AE100" s="115"/>
    </row>
    <row r="101" spans="1:31" s="90" customFormat="1" ht="66" customHeight="1" outlineLevel="2">
      <c r="A101" s="106">
        <v>10</v>
      </c>
      <c r="B101" s="77">
        <v>742</v>
      </c>
      <c r="C101" s="116">
        <v>3879</v>
      </c>
      <c r="D101" s="121" t="s">
        <v>262</v>
      </c>
      <c r="E101" s="81">
        <v>1510</v>
      </c>
      <c r="F101" s="81">
        <f t="shared" si="52"/>
        <v>1810</v>
      </c>
      <c r="G101" s="110">
        <f t="shared" si="46"/>
        <v>300</v>
      </c>
      <c r="H101" s="122">
        <f t="shared" si="47"/>
        <v>0</v>
      </c>
      <c r="I101" s="111">
        <f t="shared" si="48"/>
        <v>300</v>
      </c>
      <c r="J101" s="112"/>
      <c r="K101" s="114"/>
      <c r="L101" s="142">
        <v>300</v>
      </c>
      <c r="M101" s="114"/>
      <c r="N101" s="114"/>
      <c r="O101" s="114"/>
      <c r="P101" s="114"/>
      <c r="Q101" s="82"/>
      <c r="R101" s="112">
        <f t="shared" si="53"/>
        <v>300</v>
      </c>
      <c r="S101" s="114"/>
      <c r="T101" s="88">
        <f t="shared" si="49"/>
        <v>300</v>
      </c>
      <c r="U101" s="112"/>
      <c r="V101" s="113"/>
      <c r="W101" s="114"/>
      <c r="X101" s="114"/>
      <c r="Y101" s="114"/>
      <c r="Z101" s="114"/>
      <c r="AA101" s="114"/>
      <c r="AB101" s="86">
        <f t="shared" si="50"/>
        <v>0</v>
      </c>
      <c r="AC101" s="114"/>
      <c r="AD101" s="82">
        <f t="shared" si="51"/>
        <v>0</v>
      </c>
      <c r="AE101" s="115"/>
    </row>
    <row r="102" spans="1:31" s="90" customFormat="1" ht="73.900000000000006" customHeight="1" outlineLevel="2">
      <c r="A102" s="106">
        <v>10</v>
      </c>
      <c r="B102" s="77">
        <v>742</v>
      </c>
      <c r="C102" s="116">
        <v>4437</v>
      </c>
      <c r="D102" s="121" t="s">
        <v>263</v>
      </c>
      <c r="E102" s="81">
        <v>1469</v>
      </c>
      <c r="F102" s="81">
        <f t="shared" si="52"/>
        <v>2203</v>
      </c>
      <c r="G102" s="110">
        <f t="shared" si="46"/>
        <v>367</v>
      </c>
      <c r="H102" s="122">
        <f t="shared" si="47"/>
        <v>367</v>
      </c>
      <c r="I102" s="111">
        <f t="shared" si="48"/>
        <v>734</v>
      </c>
      <c r="J102" s="112"/>
      <c r="K102" s="114"/>
      <c r="L102" s="142">
        <v>367</v>
      </c>
      <c r="M102" s="114"/>
      <c r="N102" s="114"/>
      <c r="O102" s="114"/>
      <c r="P102" s="114"/>
      <c r="Q102" s="82"/>
      <c r="R102" s="112">
        <f t="shared" si="53"/>
        <v>367</v>
      </c>
      <c r="S102" s="114"/>
      <c r="T102" s="88">
        <f t="shared" si="49"/>
        <v>367</v>
      </c>
      <c r="U102" s="112"/>
      <c r="V102" s="113"/>
      <c r="W102" s="114">
        <v>367</v>
      </c>
      <c r="X102" s="114"/>
      <c r="Y102" s="114"/>
      <c r="Z102" s="114"/>
      <c r="AA102" s="114"/>
      <c r="AB102" s="86">
        <f t="shared" si="50"/>
        <v>367</v>
      </c>
      <c r="AC102" s="114"/>
      <c r="AD102" s="82">
        <f t="shared" si="51"/>
        <v>367</v>
      </c>
      <c r="AE102" s="270"/>
    </row>
    <row r="103" spans="1:31" s="90" customFormat="1" ht="78" customHeight="1" outlineLevel="2">
      <c r="A103" s="106">
        <v>10</v>
      </c>
      <c r="B103" s="77">
        <v>742</v>
      </c>
      <c r="C103" s="116">
        <v>4644</v>
      </c>
      <c r="D103" s="121" t="s">
        <v>264</v>
      </c>
      <c r="E103" s="81">
        <v>5000</v>
      </c>
      <c r="F103" s="81">
        <f t="shared" si="52"/>
        <v>10000</v>
      </c>
      <c r="G103" s="110">
        <f t="shared" si="46"/>
        <v>300</v>
      </c>
      <c r="H103" s="122">
        <f t="shared" si="47"/>
        <v>4700</v>
      </c>
      <c r="I103" s="111">
        <f t="shared" si="48"/>
        <v>5000</v>
      </c>
      <c r="J103" s="112"/>
      <c r="K103" s="114"/>
      <c r="L103" s="142">
        <v>300</v>
      </c>
      <c r="M103" s="114"/>
      <c r="N103" s="114"/>
      <c r="O103" s="114"/>
      <c r="P103" s="114"/>
      <c r="Q103" s="82"/>
      <c r="R103" s="112">
        <f t="shared" si="53"/>
        <v>300</v>
      </c>
      <c r="S103" s="114"/>
      <c r="T103" s="88">
        <f t="shared" si="49"/>
        <v>300</v>
      </c>
      <c r="U103" s="112"/>
      <c r="V103" s="113"/>
      <c r="W103" s="114">
        <v>4700</v>
      </c>
      <c r="X103" s="114"/>
      <c r="Y103" s="114"/>
      <c r="Z103" s="114"/>
      <c r="AA103" s="114"/>
      <c r="AB103" s="86">
        <f t="shared" si="50"/>
        <v>4700</v>
      </c>
      <c r="AC103" s="114"/>
      <c r="AD103" s="82">
        <f t="shared" si="51"/>
        <v>4700</v>
      </c>
      <c r="AE103" s="115"/>
    </row>
    <row r="104" spans="1:31" s="90" customFormat="1" ht="81" customHeight="1" outlineLevel="2">
      <c r="A104" s="106">
        <v>10</v>
      </c>
      <c r="B104" s="120">
        <v>742</v>
      </c>
      <c r="C104" s="116">
        <v>4648</v>
      </c>
      <c r="D104" s="272" t="s">
        <v>265</v>
      </c>
      <c r="E104" s="249">
        <v>4900</v>
      </c>
      <c r="F104" s="81">
        <f t="shared" si="52"/>
        <v>9800</v>
      </c>
      <c r="G104" s="82">
        <f t="shared" si="46"/>
        <v>4900</v>
      </c>
      <c r="H104" s="273">
        <f t="shared" si="47"/>
        <v>0</v>
      </c>
      <c r="I104" s="111">
        <f t="shared" si="48"/>
        <v>4900</v>
      </c>
      <c r="J104" s="84"/>
      <c r="K104" s="86"/>
      <c r="L104" s="274"/>
      <c r="M104" s="86"/>
      <c r="N104" s="86"/>
      <c r="O104" s="86"/>
      <c r="P104" s="86"/>
      <c r="Q104" s="82">
        <v>4900</v>
      </c>
      <c r="R104" s="112">
        <f t="shared" si="53"/>
        <v>4900</v>
      </c>
      <c r="S104" s="86"/>
      <c r="T104" s="88">
        <f t="shared" si="49"/>
        <v>4900</v>
      </c>
      <c r="U104" s="84"/>
      <c r="V104" s="85"/>
      <c r="W104" s="86"/>
      <c r="X104" s="86"/>
      <c r="Y104" s="86"/>
      <c r="Z104" s="86"/>
      <c r="AA104" s="86"/>
      <c r="AB104" s="86">
        <f t="shared" si="50"/>
        <v>0</v>
      </c>
      <c r="AC104" s="86"/>
      <c r="AD104" s="82">
        <f t="shared" si="51"/>
        <v>0</v>
      </c>
      <c r="AE104" s="275"/>
    </row>
    <row r="105" spans="1:31" s="90" customFormat="1" ht="72" customHeight="1" outlineLevel="2">
      <c r="A105" s="127">
        <v>10</v>
      </c>
      <c r="B105" s="128">
        <v>742</v>
      </c>
      <c r="C105" s="116">
        <v>3459</v>
      </c>
      <c r="D105" s="395" t="s">
        <v>266</v>
      </c>
      <c r="E105" s="207">
        <v>25500</v>
      </c>
      <c r="F105" s="130">
        <f t="shared" si="52"/>
        <v>37200</v>
      </c>
      <c r="G105" s="136">
        <f t="shared" si="46"/>
        <v>4000</v>
      </c>
      <c r="H105" s="209">
        <f t="shared" si="47"/>
        <v>7700</v>
      </c>
      <c r="I105" s="133">
        <f t="shared" si="48"/>
        <v>11700</v>
      </c>
      <c r="J105" s="84"/>
      <c r="K105" s="86"/>
      <c r="L105" s="274"/>
      <c r="M105" s="86"/>
      <c r="N105" s="86"/>
      <c r="O105" s="86"/>
      <c r="P105" s="86"/>
      <c r="Q105" s="82">
        <v>4000</v>
      </c>
      <c r="R105" s="112">
        <f t="shared" si="53"/>
        <v>4000</v>
      </c>
      <c r="S105" s="86"/>
      <c r="T105" s="88">
        <f t="shared" si="49"/>
        <v>4000</v>
      </c>
      <c r="U105" s="84"/>
      <c r="V105" s="85"/>
      <c r="W105" s="86">
        <v>7700</v>
      </c>
      <c r="X105" s="86"/>
      <c r="Y105" s="86"/>
      <c r="Z105" s="86"/>
      <c r="AA105" s="86"/>
      <c r="AB105" s="86">
        <f t="shared" si="50"/>
        <v>7700</v>
      </c>
      <c r="AC105" s="86"/>
      <c r="AD105" s="82">
        <f t="shared" si="51"/>
        <v>7700</v>
      </c>
      <c r="AE105" s="275"/>
    </row>
    <row r="106" spans="1:31" s="90" customFormat="1" ht="72" customHeight="1" outlineLevel="2">
      <c r="A106" s="276">
        <v>10</v>
      </c>
      <c r="B106" s="253">
        <v>742</v>
      </c>
      <c r="C106" s="277">
        <v>4832</v>
      </c>
      <c r="D106" s="278" t="s">
        <v>267</v>
      </c>
      <c r="E106" s="249"/>
      <c r="F106" s="81">
        <f t="shared" si="52"/>
        <v>1350</v>
      </c>
      <c r="G106" s="82">
        <f t="shared" si="46"/>
        <v>150</v>
      </c>
      <c r="H106" s="273">
        <f t="shared" si="47"/>
        <v>1200</v>
      </c>
      <c r="I106" s="111">
        <f t="shared" ref="I106:I120" si="54">SUM(G106:H106)</f>
        <v>1350</v>
      </c>
      <c r="J106" s="84"/>
      <c r="K106" s="86"/>
      <c r="L106" s="274">
        <v>150</v>
      </c>
      <c r="M106" s="86"/>
      <c r="N106" s="86"/>
      <c r="O106" s="86"/>
      <c r="P106" s="86"/>
      <c r="Q106" s="82"/>
      <c r="R106" s="112">
        <f t="shared" si="53"/>
        <v>150</v>
      </c>
      <c r="S106" s="86"/>
      <c r="T106" s="88">
        <f t="shared" si="49"/>
        <v>150</v>
      </c>
      <c r="U106" s="84"/>
      <c r="V106" s="85"/>
      <c r="W106" s="86">
        <v>1200</v>
      </c>
      <c r="X106" s="86"/>
      <c r="Y106" s="86"/>
      <c r="Z106" s="86"/>
      <c r="AA106" s="86"/>
      <c r="AB106" s="86">
        <f t="shared" si="50"/>
        <v>1200</v>
      </c>
      <c r="AC106" s="86"/>
      <c r="AD106" s="82">
        <f t="shared" si="51"/>
        <v>1200</v>
      </c>
      <c r="AE106" s="275"/>
    </row>
    <row r="107" spans="1:31" s="90" customFormat="1" ht="72" customHeight="1" outlineLevel="2">
      <c r="A107" s="106">
        <v>10</v>
      </c>
      <c r="B107" s="120">
        <v>742</v>
      </c>
      <c r="C107" s="116">
        <v>3731</v>
      </c>
      <c r="D107" s="272" t="s">
        <v>268</v>
      </c>
      <c r="E107" s="249">
        <v>150</v>
      </c>
      <c r="F107" s="81">
        <f t="shared" si="52"/>
        <v>200</v>
      </c>
      <c r="G107" s="82">
        <f t="shared" si="46"/>
        <v>50</v>
      </c>
      <c r="H107" s="273">
        <f t="shared" si="47"/>
        <v>0</v>
      </c>
      <c r="I107" s="111">
        <f t="shared" si="54"/>
        <v>50</v>
      </c>
      <c r="J107" s="84"/>
      <c r="K107" s="86"/>
      <c r="L107" s="274">
        <v>50</v>
      </c>
      <c r="M107" s="86"/>
      <c r="N107" s="86"/>
      <c r="O107" s="86"/>
      <c r="P107" s="86"/>
      <c r="Q107" s="82"/>
      <c r="R107" s="112">
        <f t="shared" si="53"/>
        <v>50</v>
      </c>
      <c r="S107" s="86"/>
      <c r="T107" s="88">
        <f t="shared" si="49"/>
        <v>50</v>
      </c>
      <c r="U107" s="84"/>
      <c r="V107" s="85"/>
      <c r="W107" s="86"/>
      <c r="X107" s="86"/>
      <c r="Y107" s="86"/>
      <c r="Z107" s="86"/>
      <c r="AA107" s="86"/>
      <c r="AB107" s="86">
        <f t="shared" si="50"/>
        <v>0</v>
      </c>
      <c r="AC107" s="86"/>
      <c r="AD107" s="82">
        <f t="shared" si="51"/>
        <v>0</v>
      </c>
      <c r="AE107" s="275"/>
    </row>
    <row r="108" spans="1:31" s="90" customFormat="1" ht="72" customHeight="1" outlineLevel="2">
      <c r="A108" s="106">
        <v>10</v>
      </c>
      <c r="B108" s="120">
        <v>742</v>
      </c>
      <c r="C108" s="116">
        <v>4361</v>
      </c>
      <c r="D108" s="272" t="s">
        <v>269</v>
      </c>
      <c r="E108" s="249">
        <v>1904</v>
      </c>
      <c r="F108" s="81">
        <f t="shared" si="52"/>
        <v>3004</v>
      </c>
      <c r="G108" s="82">
        <f t="shared" si="46"/>
        <v>550</v>
      </c>
      <c r="H108" s="273">
        <f t="shared" si="47"/>
        <v>550</v>
      </c>
      <c r="I108" s="111">
        <f t="shared" si="54"/>
        <v>1100</v>
      </c>
      <c r="J108" s="84"/>
      <c r="K108" s="86"/>
      <c r="L108" s="274">
        <v>550</v>
      </c>
      <c r="M108" s="86"/>
      <c r="N108" s="86"/>
      <c r="O108" s="86"/>
      <c r="P108" s="86"/>
      <c r="Q108" s="82"/>
      <c r="R108" s="112">
        <f t="shared" si="53"/>
        <v>550</v>
      </c>
      <c r="S108" s="86"/>
      <c r="T108" s="88">
        <f t="shared" si="49"/>
        <v>550</v>
      </c>
      <c r="U108" s="84"/>
      <c r="V108" s="85"/>
      <c r="W108" s="86">
        <v>550</v>
      </c>
      <c r="X108" s="86"/>
      <c r="Y108" s="86"/>
      <c r="Z108" s="86"/>
      <c r="AA108" s="86"/>
      <c r="AB108" s="86">
        <f t="shared" si="50"/>
        <v>550</v>
      </c>
      <c r="AC108" s="86"/>
      <c r="AD108" s="82">
        <f t="shared" si="51"/>
        <v>550</v>
      </c>
      <c r="AE108" s="275"/>
    </row>
    <row r="109" spans="1:31" s="90" customFormat="1" ht="72" customHeight="1" outlineLevel="2">
      <c r="A109" s="106">
        <v>10</v>
      </c>
      <c r="B109" s="120">
        <v>742</v>
      </c>
      <c r="C109" s="116">
        <v>4362</v>
      </c>
      <c r="D109" s="272" t="s">
        <v>270</v>
      </c>
      <c r="E109" s="249">
        <v>491</v>
      </c>
      <c r="F109" s="81">
        <f t="shared" si="52"/>
        <v>771</v>
      </c>
      <c r="G109" s="82">
        <f t="shared" si="46"/>
        <v>140</v>
      </c>
      <c r="H109" s="273">
        <f t="shared" si="47"/>
        <v>140</v>
      </c>
      <c r="I109" s="111">
        <f t="shared" si="54"/>
        <v>280</v>
      </c>
      <c r="J109" s="84"/>
      <c r="K109" s="86"/>
      <c r="L109" s="274">
        <v>140</v>
      </c>
      <c r="M109" s="86"/>
      <c r="N109" s="86"/>
      <c r="O109" s="86"/>
      <c r="P109" s="86"/>
      <c r="Q109" s="82"/>
      <c r="R109" s="112">
        <f t="shared" si="53"/>
        <v>140</v>
      </c>
      <c r="S109" s="86"/>
      <c r="T109" s="88">
        <f t="shared" si="49"/>
        <v>140</v>
      </c>
      <c r="U109" s="84"/>
      <c r="V109" s="85"/>
      <c r="W109" s="86">
        <v>140</v>
      </c>
      <c r="X109" s="86"/>
      <c r="Y109" s="86"/>
      <c r="Z109" s="86"/>
      <c r="AA109" s="86"/>
      <c r="AB109" s="86">
        <f t="shared" si="50"/>
        <v>140</v>
      </c>
      <c r="AC109" s="86"/>
      <c r="AD109" s="82">
        <f t="shared" si="51"/>
        <v>140</v>
      </c>
      <c r="AE109" s="275"/>
    </row>
    <row r="110" spans="1:31" s="90" customFormat="1" ht="72" customHeight="1" outlineLevel="2">
      <c r="A110" s="106">
        <v>10</v>
      </c>
      <c r="B110" s="120">
        <v>742</v>
      </c>
      <c r="C110" s="116">
        <v>4647</v>
      </c>
      <c r="D110" s="272" t="s">
        <v>271</v>
      </c>
      <c r="E110" s="249">
        <v>21967</v>
      </c>
      <c r="F110" s="81">
        <f t="shared" si="52"/>
        <v>36467</v>
      </c>
      <c r="G110" s="82">
        <f t="shared" si="46"/>
        <v>14500</v>
      </c>
      <c r="H110" s="273">
        <f t="shared" si="47"/>
        <v>0</v>
      </c>
      <c r="I110" s="111">
        <f t="shared" si="54"/>
        <v>14500</v>
      </c>
      <c r="J110" s="84"/>
      <c r="K110" s="86"/>
      <c r="L110" s="274"/>
      <c r="M110" s="86"/>
      <c r="N110" s="86"/>
      <c r="O110" s="86"/>
      <c r="P110" s="86"/>
      <c r="Q110" s="82">
        <v>14500</v>
      </c>
      <c r="R110" s="112">
        <f t="shared" si="53"/>
        <v>14500</v>
      </c>
      <c r="S110" s="86"/>
      <c r="T110" s="88">
        <f t="shared" si="49"/>
        <v>14500</v>
      </c>
      <c r="U110" s="84"/>
      <c r="V110" s="85"/>
      <c r="W110" s="86"/>
      <c r="X110" s="86"/>
      <c r="Y110" s="86"/>
      <c r="Z110" s="86"/>
      <c r="AA110" s="86"/>
      <c r="AB110" s="86">
        <f t="shared" si="50"/>
        <v>0</v>
      </c>
      <c r="AC110" s="86"/>
      <c r="AD110" s="82">
        <f t="shared" si="51"/>
        <v>0</v>
      </c>
      <c r="AE110" s="275"/>
    </row>
    <row r="111" spans="1:31" s="90" customFormat="1" ht="72" customHeight="1" outlineLevel="2">
      <c r="A111" s="106">
        <v>10</v>
      </c>
      <c r="B111" s="120">
        <v>742</v>
      </c>
      <c r="C111" s="116">
        <v>4649</v>
      </c>
      <c r="D111" s="272" t="s">
        <v>272</v>
      </c>
      <c r="E111" s="249">
        <v>8058</v>
      </c>
      <c r="F111" s="81">
        <f t="shared" si="52"/>
        <v>14458</v>
      </c>
      <c r="G111" s="82">
        <f t="shared" si="46"/>
        <v>2000</v>
      </c>
      <c r="H111" s="273">
        <f t="shared" si="47"/>
        <v>4400</v>
      </c>
      <c r="I111" s="111">
        <f t="shared" si="54"/>
        <v>6400</v>
      </c>
      <c r="J111" s="84"/>
      <c r="K111" s="86"/>
      <c r="L111" s="274"/>
      <c r="M111" s="86"/>
      <c r="N111" s="86"/>
      <c r="O111" s="86"/>
      <c r="P111" s="86"/>
      <c r="Q111" s="82">
        <v>2000</v>
      </c>
      <c r="R111" s="112">
        <f t="shared" si="53"/>
        <v>2000</v>
      </c>
      <c r="S111" s="86"/>
      <c r="T111" s="88">
        <f t="shared" si="49"/>
        <v>2000</v>
      </c>
      <c r="U111" s="84"/>
      <c r="V111" s="85"/>
      <c r="W111" s="86">
        <v>4400</v>
      </c>
      <c r="X111" s="86"/>
      <c r="Y111" s="86"/>
      <c r="Z111" s="86"/>
      <c r="AA111" s="86"/>
      <c r="AB111" s="86">
        <f t="shared" si="50"/>
        <v>4400</v>
      </c>
      <c r="AC111" s="86"/>
      <c r="AD111" s="82">
        <f t="shared" si="51"/>
        <v>4400</v>
      </c>
      <c r="AE111" s="275"/>
    </row>
    <row r="112" spans="1:31" s="90" customFormat="1" ht="72" customHeight="1" outlineLevel="2">
      <c r="A112" s="106">
        <v>10</v>
      </c>
      <c r="B112" s="120">
        <v>742</v>
      </c>
      <c r="C112" s="147">
        <v>4833</v>
      </c>
      <c r="D112" s="272" t="s">
        <v>273</v>
      </c>
      <c r="E112" s="249"/>
      <c r="F112" s="81">
        <f t="shared" si="52"/>
        <v>550</v>
      </c>
      <c r="G112" s="82">
        <f t="shared" si="46"/>
        <v>550</v>
      </c>
      <c r="H112" s="273">
        <f t="shared" si="47"/>
        <v>0</v>
      </c>
      <c r="I112" s="111">
        <f t="shared" si="54"/>
        <v>550</v>
      </c>
      <c r="J112" s="84"/>
      <c r="K112" s="86"/>
      <c r="L112" s="274">
        <v>550</v>
      </c>
      <c r="M112" s="86"/>
      <c r="N112" s="86"/>
      <c r="O112" s="86"/>
      <c r="P112" s="86"/>
      <c r="Q112" s="82"/>
      <c r="R112" s="112">
        <f t="shared" si="53"/>
        <v>550</v>
      </c>
      <c r="S112" s="86"/>
      <c r="T112" s="88">
        <f t="shared" si="49"/>
        <v>550</v>
      </c>
      <c r="U112" s="84"/>
      <c r="V112" s="85"/>
      <c r="W112" s="86"/>
      <c r="X112" s="86"/>
      <c r="Y112" s="86"/>
      <c r="Z112" s="86"/>
      <c r="AA112" s="86"/>
      <c r="AB112" s="86">
        <f t="shared" si="50"/>
        <v>0</v>
      </c>
      <c r="AC112" s="86"/>
      <c r="AD112" s="82">
        <f t="shared" si="51"/>
        <v>0</v>
      </c>
      <c r="AE112" s="275"/>
    </row>
    <row r="113" spans="1:31" s="90" customFormat="1" ht="72" customHeight="1" outlineLevel="2">
      <c r="A113" s="106">
        <v>10</v>
      </c>
      <c r="B113" s="120">
        <v>742</v>
      </c>
      <c r="C113" s="116">
        <v>4646</v>
      </c>
      <c r="D113" s="272" t="s">
        <v>274</v>
      </c>
      <c r="E113" s="249">
        <v>1040</v>
      </c>
      <c r="F113" s="81">
        <f t="shared" si="52"/>
        <v>1740</v>
      </c>
      <c r="G113" s="82">
        <f t="shared" si="46"/>
        <v>150</v>
      </c>
      <c r="H113" s="273">
        <f t="shared" si="47"/>
        <v>550</v>
      </c>
      <c r="I113" s="111">
        <f t="shared" si="54"/>
        <v>700</v>
      </c>
      <c r="J113" s="84"/>
      <c r="K113" s="86"/>
      <c r="L113" s="274">
        <v>150</v>
      </c>
      <c r="M113" s="86"/>
      <c r="N113" s="86"/>
      <c r="O113" s="86"/>
      <c r="P113" s="86"/>
      <c r="Q113" s="82"/>
      <c r="R113" s="112">
        <f t="shared" si="53"/>
        <v>150</v>
      </c>
      <c r="S113" s="86"/>
      <c r="T113" s="88">
        <f t="shared" si="49"/>
        <v>150</v>
      </c>
      <c r="U113" s="84"/>
      <c r="V113" s="85"/>
      <c r="W113" s="86">
        <v>550</v>
      </c>
      <c r="X113" s="86"/>
      <c r="Y113" s="86"/>
      <c r="Z113" s="86"/>
      <c r="AA113" s="86"/>
      <c r="AB113" s="86">
        <f t="shared" si="50"/>
        <v>550</v>
      </c>
      <c r="AC113" s="86"/>
      <c r="AD113" s="82">
        <f t="shared" si="51"/>
        <v>550</v>
      </c>
      <c r="AE113" s="275"/>
    </row>
    <row r="114" spans="1:31" s="90" customFormat="1" ht="57" customHeight="1" outlineLevel="2">
      <c r="A114" s="276">
        <v>10</v>
      </c>
      <c r="B114" s="253">
        <v>742</v>
      </c>
      <c r="C114" s="254">
        <v>4363</v>
      </c>
      <c r="D114" s="278" t="s">
        <v>289</v>
      </c>
      <c r="E114" s="249">
        <v>11000</v>
      </c>
      <c r="F114" s="81">
        <f t="shared" si="52"/>
        <v>12000</v>
      </c>
      <c r="G114" s="82">
        <f t="shared" si="46"/>
        <v>1000</v>
      </c>
      <c r="H114" s="273">
        <f t="shared" si="47"/>
        <v>0</v>
      </c>
      <c r="I114" s="111">
        <f t="shared" si="54"/>
        <v>1000</v>
      </c>
      <c r="J114" s="84"/>
      <c r="K114" s="86"/>
      <c r="L114" s="274"/>
      <c r="M114" s="86"/>
      <c r="N114" s="86"/>
      <c r="O114" s="86"/>
      <c r="P114" s="86"/>
      <c r="Q114" s="82">
        <v>1000</v>
      </c>
      <c r="R114" s="112">
        <f t="shared" si="53"/>
        <v>1000</v>
      </c>
      <c r="S114" s="86"/>
      <c r="T114" s="88">
        <f t="shared" si="49"/>
        <v>1000</v>
      </c>
      <c r="U114" s="84"/>
      <c r="V114" s="85"/>
      <c r="W114" s="86"/>
      <c r="X114" s="86"/>
      <c r="Y114" s="86"/>
      <c r="Z114" s="86"/>
      <c r="AA114" s="86"/>
      <c r="AB114" s="86">
        <f t="shared" si="50"/>
        <v>0</v>
      </c>
      <c r="AC114" s="86"/>
      <c r="AD114" s="82">
        <f t="shared" si="51"/>
        <v>0</v>
      </c>
      <c r="AE114" s="275"/>
    </row>
    <row r="115" spans="1:31" s="90" customFormat="1" ht="72" customHeight="1" outlineLevel="2">
      <c r="A115" s="106">
        <v>19</v>
      </c>
      <c r="B115" s="120">
        <v>742</v>
      </c>
      <c r="C115" s="116">
        <v>3617</v>
      </c>
      <c r="D115" s="272" t="s">
        <v>330</v>
      </c>
      <c r="E115" s="249">
        <v>9489</v>
      </c>
      <c r="F115" s="81">
        <f t="shared" si="52"/>
        <v>9570.1059999999998</v>
      </c>
      <c r="G115" s="82">
        <f t="shared" si="46"/>
        <v>81.105999999999995</v>
      </c>
      <c r="H115" s="273">
        <f t="shared" si="47"/>
        <v>0</v>
      </c>
      <c r="I115" s="111">
        <f t="shared" si="54"/>
        <v>81.105999999999995</v>
      </c>
      <c r="J115" s="84"/>
      <c r="K115" s="86"/>
      <c r="L115" s="274"/>
      <c r="M115" s="86"/>
      <c r="N115" s="86"/>
      <c r="O115" s="86"/>
      <c r="P115" s="86"/>
      <c r="Q115" s="82"/>
      <c r="R115" s="112">
        <f t="shared" si="53"/>
        <v>0</v>
      </c>
      <c r="S115" s="86">
        <v>81.105999999999995</v>
      </c>
      <c r="T115" s="88">
        <f t="shared" si="49"/>
        <v>81.105999999999995</v>
      </c>
      <c r="U115" s="84"/>
      <c r="V115" s="85"/>
      <c r="W115" s="86"/>
      <c r="X115" s="86"/>
      <c r="Y115" s="86"/>
      <c r="Z115" s="86"/>
      <c r="AA115" s="86"/>
      <c r="AB115" s="86">
        <f t="shared" si="50"/>
        <v>0</v>
      </c>
      <c r="AC115" s="86"/>
      <c r="AD115" s="82">
        <f t="shared" si="51"/>
        <v>0</v>
      </c>
      <c r="AE115" s="275" t="s">
        <v>469</v>
      </c>
    </row>
    <row r="116" spans="1:31" s="141" customFormat="1" ht="72" customHeight="1" outlineLevel="2">
      <c r="A116" s="396" t="s">
        <v>386</v>
      </c>
      <c r="B116" s="397">
        <v>742</v>
      </c>
      <c r="C116" s="254">
        <v>4364</v>
      </c>
      <c r="D116" s="398" t="s">
        <v>373</v>
      </c>
      <c r="E116" s="207">
        <v>25500</v>
      </c>
      <c r="F116" s="130">
        <f t="shared" si="52"/>
        <v>45000</v>
      </c>
      <c r="G116" s="136">
        <f t="shared" si="46"/>
        <v>19500</v>
      </c>
      <c r="H116" s="209">
        <f t="shared" si="47"/>
        <v>0</v>
      </c>
      <c r="I116" s="133">
        <f t="shared" si="54"/>
        <v>19500</v>
      </c>
      <c r="J116" s="137"/>
      <c r="K116" s="139"/>
      <c r="L116" s="279"/>
      <c r="M116" s="139"/>
      <c r="N116" s="139"/>
      <c r="O116" s="139"/>
      <c r="P116" s="139"/>
      <c r="Q116" s="136">
        <v>19500</v>
      </c>
      <c r="R116" s="123">
        <f t="shared" si="53"/>
        <v>19500</v>
      </c>
      <c r="S116" s="139"/>
      <c r="T116" s="138">
        <f t="shared" si="49"/>
        <v>19500</v>
      </c>
      <c r="U116" s="137"/>
      <c r="V116" s="399"/>
      <c r="W116" s="139"/>
      <c r="X116" s="139"/>
      <c r="Y116" s="139"/>
      <c r="Z116" s="139"/>
      <c r="AA116" s="139"/>
      <c r="AB116" s="139">
        <f t="shared" si="50"/>
        <v>0</v>
      </c>
      <c r="AC116" s="139"/>
      <c r="AD116" s="136">
        <f t="shared" si="51"/>
        <v>0</v>
      </c>
      <c r="AE116" s="400"/>
    </row>
    <row r="117" spans="1:31" s="90" customFormat="1" ht="72" customHeight="1" outlineLevel="2">
      <c r="A117" s="106">
        <v>10</v>
      </c>
      <c r="B117" s="280">
        <v>742</v>
      </c>
      <c r="C117" s="281">
        <v>4735</v>
      </c>
      <c r="D117" s="282" t="s">
        <v>387</v>
      </c>
      <c r="E117" s="249">
        <v>450</v>
      </c>
      <c r="F117" s="81">
        <f t="shared" si="52"/>
        <v>850</v>
      </c>
      <c r="G117" s="82">
        <f t="shared" si="46"/>
        <v>400</v>
      </c>
      <c r="H117" s="273">
        <f t="shared" si="47"/>
        <v>0</v>
      </c>
      <c r="I117" s="111">
        <f t="shared" si="54"/>
        <v>400</v>
      </c>
      <c r="J117" s="84"/>
      <c r="K117" s="86"/>
      <c r="L117" s="274"/>
      <c r="M117" s="86"/>
      <c r="N117" s="86"/>
      <c r="O117" s="86"/>
      <c r="P117" s="86"/>
      <c r="Q117" s="82">
        <v>400</v>
      </c>
      <c r="R117" s="112">
        <f t="shared" si="53"/>
        <v>400</v>
      </c>
      <c r="S117" s="86"/>
      <c r="T117" s="88">
        <f t="shared" si="49"/>
        <v>400</v>
      </c>
      <c r="U117" s="84"/>
      <c r="V117" s="85"/>
      <c r="W117" s="86"/>
      <c r="X117" s="86"/>
      <c r="Y117" s="86"/>
      <c r="Z117" s="86"/>
      <c r="AA117" s="86"/>
      <c r="AB117" s="86">
        <f t="shared" si="50"/>
        <v>0</v>
      </c>
      <c r="AC117" s="86"/>
      <c r="AD117" s="82">
        <f t="shared" si="51"/>
        <v>0</v>
      </c>
      <c r="AE117" s="275"/>
    </row>
    <row r="118" spans="1:31" s="90" customFormat="1" ht="72" customHeight="1" outlineLevel="2">
      <c r="A118" s="106">
        <v>10</v>
      </c>
      <c r="B118" s="120">
        <v>742</v>
      </c>
      <c r="C118" s="147">
        <v>4834</v>
      </c>
      <c r="D118" s="272" t="s">
        <v>409</v>
      </c>
      <c r="E118" s="249"/>
      <c r="F118" s="81">
        <f t="shared" si="52"/>
        <v>1600</v>
      </c>
      <c r="G118" s="82">
        <f t="shared" si="46"/>
        <v>200</v>
      </c>
      <c r="H118" s="273">
        <f t="shared" si="47"/>
        <v>1400</v>
      </c>
      <c r="I118" s="111">
        <f t="shared" si="54"/>
        <v>1600</v>
      </c>
      <c r="J118" s="84"/>
      <c r="K118" s="86"/>
      <c r="L118" s="274">
        <v>200</v>
      </c>
      <c r="M118" s="86"/>
      <c r="N118" s="86"/>
      <c r="O118" s="86"/>
      <c r="P118" s="86"/>
      <c r="Q118" s="82"/>
      <c r="R118" s="103">
        <f t="shared" si="53"/>
        <v>200</v>
      </c>
      <c r="S118" s="86"/>
      <c r="T118" s="88">
        <f t="shared" si="49"/>
        <v>200</v>
      </c>
      <c r="U118" s="84"/>
      <c r="V118" s="85"/>
      <c r="W118" s="86">
        <v>1400</v>
      </c>
      <c r="X118" s="86"/>
      <c r="Y118" s="86"/>
      <c r="Z118" s="86"/>
      <c r="AA118" s="86"/>
      <c r="AB118" s="86">
        <f t="shared" si="50"/>
        <v>1400</v>
      </c>
      <c r="AC118" s="86"/>
      <c r="AD118" s="82">
        <f t="shared" si="51"/>
        <v>1400</v>
      </c>
      <c r="AE118" s="275"/>
    </row>
    <row r="119" spans="1:31" s="90" customFormat="1" ht="72" customHeight="1" outlineLevel="2">
      <c r="A119" s="106">
        <v>10</v>
      </c>
      <c r="B119" s="120">
        <v>742</v>
      </c>
      <c r="C119" s="147">
        <v>4835</v>
      </c>
      <c r="D119" s="272" t="s">
        <v>410</v>
      </c>
      <c r="E119" s="249"/>
      <c r="F119" s="81">
        <f t="shared" si="52"/>
        <v>1150</v>
      </c>
      <c r="G119" s="82">
        <f t="shared" si="46"/>
        <v>200</v>
      </c>
      <c r="H119" s="273">
        <f t="shared" si="47"/>
        <v>950</v>
      </c>
      <c r="I119" s="111">
        <f t="shared" si="54"/>
        <v>1150</v>
      </c>
      <c r="J119" s="84"/>
      <c r="K119" s="86"/>
      <c r="L119" s="274">
        <v>110</v>
      </c>
      <c r="M119" s="86"/>
      <c r="N119" s="86"/>
      <c r="O119" s="86"/>
      <c r="P119" s="86"/>
      <c r="Q119" s="82">
        <v>90</v>
      </c>
      <c r="R119" s="103">
        <f t="shared" si="53"/>
        <v>200</v>
      </c>
      <c r="S119" s="86"/>
      <c r="T119" s="88">
        <f t="shared" si="49"/>
        <v>200</v>
      </c>
      <c r="U119" s="84"/>
      <c r="V119" s="85"/>
      <c r="W119" s="86">
        <v>950</v>
      </c>
      <c r="X119" s="86"/>
      <c r="Y119" s="86"/>
      <c r="Z119" s="86"/>
      <c r="AA119" s="86"/>
      <c r="AB119" s="86">
        <f t="shared" si="50"/>
        <v>950</v>
      </c>
      <c r="AC119" s="86"/>
      <c r="AD119" s="82">
        <f t="shared" si="51"/>
        <v>950</v>
      </c>
      <c r="AE119" s="275"/>
    </row>
    <row r="120" spans="1:31" s="90" customFormat="1" ht="72" customHeight="1" outlineLevel="2" thickBot="1">
      <c r="A120" s="106">
        <v>10</v>
      </c>
      <c r="B120" s="120">
        <v>742</v>
      </c>
      <c r="C120" s="147">
        <v>4836</v>
      </c>
      <c r="D120" s="272" t="s">
        <v>411</v>
      </c>
      <c r="E120" s="249"/>
      <c r="F120" s="81">
        <f t="shared" si="52"/>
        <v>171.7</v>
      </c>
      <c r="G120" s="82">
        <f t="shared" si="46"/>
        <v>171.7</v>
      </c>
      <c r="H120" s="273">
        <f t="shared" si="47"/>
        <v>0</v>
      </c>
      <c r="I120" s="111">
        <f t="shared" si="54"/>
        <v>171.7</v>
      </c>
      <c r="J120" s="84"/>
      <c r="K120" s="86"/>
      <c r="L120" s="274">
        <v>50</v>
      </c>
      <c r="M120" s="86"/>
      <c r="N120" s="86"/>
      <c r="O120" s="86"/>
      <c r="P120" s="86"/>
      <c r="Q120" s="82"/>
      <c r="R120" s="103">
        <f t="shared" si="53"/>
        <v>50</v>
      </c>
      <c r="S120" s="86">
        <v>121.7</v>
      </c>
      <c r="T120" s="88">
        <f t="shared" si="49"/>
        <v>171.7</v>
      </c>
      <c r="U120" s="84"/>
      <c r="V120" s="85"/>
      <c r="W120" s="86"/>
      <c r="X120" s="86"/>
      <c r="Y120" s="86"/>
      <c r="Z120" s="86"/>
      <c r="AA120" s="86"/>
      <c r="AB120" s="86">
        <f t="shared" si="50"/>
        <v>0</v>
      </c>
      <c r="AC120" s="86"/>
      <c r="AD120" s="82">
        <f t="shared" si="51"/>
        <v>0</v>
      </c>
      <c r="AE120" s="275" t="s">
        <v>369</v>
      </c>
    </row>
    <row r="121" spans="1:31" s="90" customFormat="1" ht="50.1" customHeight="1" outlineLevel="1" thickBot="1">
      <c r="A121" s="257"/>
      <c r="B121" s="426" t="s">
        <v>105</v>
      </c>
      <c r="C121" s="427"/>
      <c r="D121" s="428"/>
      <c r="E121" s="245">
        <f t="shared" ref="E121:J121" si="55">SUBTOTAL(9,E88:E120)</f>
        <v>220635</v>
      </c>
      <c r="F121" s="245">
        <f t="shared" si="55"/>
        <v>306351.80600000004</v>
      </c>
      <c r="G121" s="247">
        <f t="shared" si="55"/>
        <v>61659.805999999997</v>
      </c>
      <c r="H121" s="245">
        <f t="shared" si="55"/>
        <v>24057</v>
      </c>
      <c r="I121" s="259">
        <f t="shared" si="55"/>
        <v>85716.805999999997</v>
      </c>
      <c r="J121" s="245">
        <f t="shared" si="55"/>
        <v>0</v>
      </c>
      <c r="K121" s="245"/>
      <c r="L121" s="245">
        <f t="shared" ref="L121:Q121" si="56">SUBTOTAL(9,L88:L120)</f>
        <v>4067</v>
      </c>
      <c r="M121" s="245">
        <f t="shared" si="56"/>
        <v>0</v>
      </c>
      <c r="N121" s="245">
        <f t="shared" si="56"/>
        <v>0</v>
      </c>
      <c r="O121" s="245">
        <f t="shared" si="56"/>
        <v>0</v>
      </c>
      <c r="P121" s="245">
        <f t="shared" si="56"/>
        <v>0</v>
      </c>
      <c r="Q121" s="247">
        <f t="shared" si="56"/>
        <v>57390</v>
      </c>
      <c r="R121" s="284">
        <f t="shared" si="53"/>
        <v>61457</v>
      </c>
      <c r="S121" s="245">
        <f t="shared" ref="S121:AD121" si="57">SUBTOTAL(9,S88:S120)</f>
        <v>202.80599999999998</v>
      </c>
      <c r="T121" s="245">
        <f t="shared" si="57"/>
        <v>61659.805999999997</v>
      </c>
      <c r="U121" s="245">
        <f t="shared" si="57"/>
        <v>0</v>
      </c>
      <c r="V121" s="245">
        <f t="shared" si="57"/>
        <v>0</v>
      </c>
      <c r="W121" s="245">
        <f t="shared" si="57"/>
        <v>24057</v>
      </c>
      <c r="X121" s="245">
        <f t="shared" si="57"/>
        <v>0</v>
      </c>
      <c r="Y121" s="245">
        <f t="shared" si="57"/>
        <v>0</v>
      </c>
      <c r="Z121" s="245">
        <f t="shared" si="57"/>
        <v>0</v>
      </c>
      <c r="AA121" s="245">
        <f t="shared" si="57"/>
        <v>0</v>
      </c>
      <c r="AB121" s="245">
        <f t="shared" si="57"/>
        <v>24057</v>
      </c>
      <c r="AC121" s="245">
        <f t="shared" si="57"/>
        <v>0</v>
      </c>
      <c r="AD121" s="247">
        <f t="shared" si="57"/>
        <v>24057</v>
      </c>
      <c r="AE121" s="285"/>
    </row>
    <row r="122" spans="1:31" s="90" customFormat="1" ht="78.599999999999994" customHeight="1" outlineLevel="2">
      <c r="A122" s="106">
        <v>10</v>
      </c>
      <c r="B122" s="120">
        <v>743</v>
      </c>
      <c r="C122" s="116">
        <v>4140</v>
      </c>
      <c r="D122" s="143" t="s">
        <v>275</v>
      </c>
      <c r="E122" s="81">
        <v>45406.402999999998</v>
      </c>
      <c r="F122" s="95">
        <f t="shared" ref="F122:F127" si="58">E122+I122</f>
        <v>51406.402999999998</v>
      </c>
      <c r="G122" s="117">
        <f t="shared" ref="G122:G127" si="59">T122</f>
        <v>3500</v>
      </c>
      <c r="H122" s="122">
        <f t="shared" ref="H122:H127" si="60">AD122</f>
        <v>2500</v>
      </c>
      <c r="I122" s="117">
        <f t="shared" ref="I122:I127" si="61">SUM(G122:H122)</f>
        <v>6000</v>
      </c>
      <c r="J122" s="112"/>
      <c r="K122" s="113"/>
      <c r="L122" s="114"/>
      <c r="M122" s="114"/>
      <c r="N122" s="114"/>
      <c r="O122" s="114"/>
      <c r="P122" s="114"/>
      <c r="Q122" s="110">
        <v>3500</v>
      </c>
      <c r="R122" s="112">
        <f t="shared" si="53"/>
        <v>3500</v>
      </c>
      <c r="S122" s="114"/>
      <c r="T122" s="144">
        <f t="shared" ref="T122:T127" si="62">SUM(R122:S122)</f>
        <v>3500</v>
      </c>
      <c r="U122" s="113"/>
      <c r="V122" s="113"/>
      <c r="W122" s="114">
        <v>2500</v>
      </c>
      <c r="X122" s="114"/>
      <c r="Y122" s="114"/>
      <c r="Z122" s="114"/>
      <c r="AA122" s="114"/>
      <c r="AB122" s="114">
        <f t="shared" ref="AB122:AB127" si="63">SUM(U122:AA122)</f>
        <v>2500</v>
      </c>
      <c r="AC122" s="114"/>
      <c r="AD122" s="118">
        <f t="shared" ref="AD122:AD127" si="64">SUM(AB122:AC122)</f>
        <v>2500</v>
      </c>
      <c r="AE122" s="145"/>
    </row>
    <row r="123" spans="1:31" s="90" customFormat="1" ht="79.150000000000006" customHeight="1" outlineLevel="2">
      <c r="A123" s="106">
        <v>10</v>
      </c>
      <c r="B123" s="120">
        <v>743</v>
      </c>
      <c r="C123" s="116">
        <v>3063</v>
      </c>
      <c r="D123" s="143" t="s">
        <v>276</v>
      </c>
      <c r="E123" s="81">
        <v>14613</v>
      </c>
      <c r="F123" s="95">
        <f t="shared" si="58"/>
        <v>15613</v>
      </c>
      <c r="G123" s="117">
        <f t="shared" si="59"/>
        <v>1000</v>
      </c>
      <c r="H123" s="122">
        <f t="shared" si="60"/>
        <v>0</v>
      </c>
      <c r="I123" s="117">
        <f t="shared" si="61"/>
        <v>1000</v>
      </c>
      <c r="J123" s="112"/>
      <c r="K123" s="113"/>
      <c r="L123" s="114"/>
      <c r="M123" s="114"/>
      <c r="N123" s="114"/>
      <c r="O123" s="114"/>
      <c r="P123" s="114"/>
      <c r="Q123" s="110">
        <v>1000</v>
      </c>
      <c r="R123" s="112">
        <f t="shared" si="53"/>
        <v>1000</v>
      </c>
      <c r="S123" s="114"/>
      <c r="T123" s="144">
        <f t="shared" si="62"/>
        <v>1000</v>
      </c>
      <c r="U123" s="113"/>
      <c r="V123" s="113"/>
      <c r="W123" s="114"/>
      <c r="X123" s="114"/>
      <c r="Y123" s="114"/>
      <c r="Z123" s="114"/>
      <c r="AA123" s="114"/>
      <c r="AB123" s="114">
        <f t="shared" si="63"/>
        <v>0</v>
      </c>
      <c r="AC123" s="114"/>
      <c r="AD123" s="118">
        <f t="shared" si="64"/>
        <v>0</v>
      </c>
      <c r="AE123" s="119"/>
    </row>
    <row r="124" spans="1:31" s="90" customFormat="1" ht="85.15" customHeight="1" outlineLevel="2">
      <c r="A124" s="106">
        <v>10</v>
      </c>
      <c r="B124" s="120">
        <v>743</v>
      </c>
      <c r="C124" s="116">
        <v>4268</v>
      </c>
      <c r="D124" s="143" t="s">
        <v>277</v>
      </c>
      <c r="E124" s="81">
        <v>8852</v>
      </c>
      <c r="F124" s="95">
        <f t="shared" si="58"/>
        <v>9352</v>
      </c>
      <c r="G124" s="117">
        <f t="shared" si="59"/>
        <v>500</v>
      </c>
      <c r="H124" s="122">
        <f t="shared" si="60"/>
        <v>0</v>
      </c>
      <c r="I124" s="117">
        <f t="shared" ref="I124:I126" si="65">SUM(G124:H124)</f>
        <v>500</v>
      </c>
      <c r="J124" s="112"/>
      <c r="K124" s="113"/>
      <c r="L124" s="114"/>
      <c r="M124" s="114"/>
      <c r="N124" s="114"/>
      <c r="O124" s="114"/>
      <c r="P124" s="114"/>
      <c r="Q124" s="110">
        <v>500</v>
      </c>
      <c r="R124" s="112">
        <f t="shared" si="53"/>
        <v>500</v>
      </c>
      <c r="S124" s="114"/>
      <c r="T124" s="144">
        <f t="shared" si="62"/>
        <v>500</v>
      </c>
      <c r="U124" s="113"/>
      <c r="V124" s="113"/>
      <c r="W124" s="114"/>
      <c r="X124" s="114"/>
      <c r="Y124" s="114"/>
      <c r="Z124" s="114"/>
      <c r="AA124" s="114"/>
      <c r="AB124" s="114">
        <f t="shared" si="63"/>
        <v>0</v>
      </c>
      <c r="AC124" s="114"/>
      <c r="AD124" s="118">
        <f t="shared" si="64"/>
        <v>0</v>
      </c>
      <c r="AE124" s="119"/>
    </row>
    <row r="125" spans="1:31" s="90" customFormat="1" ht="85.15" customHeight="1" outlineLevel="2">
      <c r="A125" s="106"/>
      <c r="B125" s="120">
        <v>743</v>
      </c>
      <c r="C125" s="116">
        <v>4450</v>
      </c>
      <c r="D125" s="401" t="s">
        <v>452</v>
      </c>
      <c r="E125" s="81">
        <v>5950</v>
      </c>
      <c r="F125" s="95">
        <f t="shared" si="58"/>
        <v>6150</v>
      </c>
      <c r="G125" s="117">
        <f t="shared" si="59"/>
        <v>500</v>
      </c>
      <c r="H125" s="122">
        <f t="shared" si="60"/>
        <v>0</v>
      </c>
      <c r="I125" s="117">
        <v>200</v>
      </c>
      <c r="J125" s="112"/>
      <c r="K125" s="113"/>
      <c r="L125" s="114">
        <v>200</v>
      </c>
      <c r="M125" s="114"/>
      <c r="N125" s="114"/>
      <c r="O125" s="114"/>
      <c r="P125" s="114"/>
      <c r="Q125" s="110">
        <v>300</v>
      </c>
      <c r="R125" s="112">
        <f t="shared" si="53"/>
        <v>500</v>
      </c>
      <c r="S125" s="114"/>
      <c r="T125" s="144">
        <f t="shared" si="62"/>
        <v>500</v>
      </c>
      <c r="U125" s="113"/>
      <c r="V125" s="113"/>
      <c r="W125" s="114"/>
      <c r="X125" s="114"/>
      <c r="Y125" s="114"/>
      <c r="Z125" s="114"/>
      <c r="AA125" s="114"/>
      <c r="AB125" s="114">
        <f t="shared" si="63"/>
        <v>0</v>
      </c>
      <c r="AC125" s="114"/>
      <c r="AD125" s="118">
        <f t="shared" si="64"/>
        <v>0</v>
      </c>
      <c r="AE125" s="119"/>
    </row>
    <row r="126" spans="1:31" s="90" customFormat="1" ht="85.15" customHeight="1" outlineLevel="2">
      <c r="A126" s="106">
        <v>10</v>
      </c>
      <c r="B126" s="120">
        <v>743</v>
      </c>
      <c r="C126" s="147">
        <v>4837</v>
      </c>
      <c r="D126" s="143" t="s">
        <v>388</v>
      </c>
      <c r="E126" s="81"/>
      <c r="F126" s="95">
        <f t="shared" si="58"/>
        <v>200</v>
      </c>
      <c r="G126" s="117">
        <f t="shared" si="59"/>
        <v>200</v>
      </c>
      <c r="H126" s="122">
        <f t="shared" si="60"/>
        <v>0</v>
      </c>
      <c r="I126" s="117">
        <f t="shared" si="65"/>
        <v>200</v>
      </c>
      <c r="J126" s="112"/>
      <c r="K126" s="113"/>
      <c r="L126" s="114">
        <v>200</v>
      </c>
      <c r="M126" s="114"/>
      <c r="N126" s="114"/>
      <c r="O126" s="114"/>
      <c r="P126" s="114"/>
      <c r="Q126" s="110"/>
      <c r="R126" s="112">
        <f t="shared" si="53"/>
        <v>200</v>
      </c>
      <c r="S126" s="114"/>
      <c r="T126" s="144">
        <f t="shared" si="62"/>
        <v>200</v>
      </c>
      <c r="U126" s="113"/>
      <c r="V126" s="113"/>
      <c r="W126" s="114"/>
      <c r="X126" s="114"/>
      <c r="Y126" s="114"/>
      <c r="Z126" s="114"/>
      <c r="AA126" s="114"/>
      <c r="AB126" s="114">
        <f t="shared" si="63"/>
        <v>0</v>
      </c>
      <c r="AC126" s="114"/>
      <c r="AD126" s="118">
        <f t="shared" si="64"/>
        <v>0</v>
      </c>
      <c r="AE126" s="119"/>
    </row>
    <row r="127" spans="1:31" s="90" customFormat="1" ht="85.15" customHeight="1" outlineLevel="2" thickBot="1">
      <c r="A127" s="106">
        <v>10</v>
      </c>
      <c r="B127" s="120">
        <v>743</v>
      </c>
      <c r="C127" s="147">
        <v>4838</v>
      </c>
      <c r="D127" s="143" t="s">
        <v>389</v>
      </c>
      <c r="E127" s="81"/>
      <c r="F127" s="95">
        <f t="shared" si="58"/>
        <v>100</v>
      </c>
      <c r="G127" s="117">
        <f t="shared" si="59"/>
        <v>100</v>
      </c>
      <c r="H127" s="122">
        <f t="shared" si="60"/>
        <v>0</v>
      </c>
      <c r="I127" s="117">
        <f t="shared" si="61"/>
        <v>100</v>
      </c>
      <c r="J127" s="112"/>
      <c r="K127" s="113"/>
      <c r="L127" s="114">
        <v>100</v>
      </c>
      <c r="M127" s="114"/>
      <c r="N127" s="114"/>
      <c r="O127" s="114"/>
      <c r="P127" s="114"/>
      <c r="Q127" s="110"/>
      <c r="R127" s="103">
        <f t="shared" si="53"/>
        <v>100</v>
      </c>
      <c r="S127" s="114"/>
      <c r="T127" s="144">
        <f t="shared" si="62"/>
        <v>100</v>
      </c>
      <c r="U127" s="113"/>
      <c r="V127" s="113"/>
      <c r="W127" s="114"/>
      <c r="X127" s="114"/>
      <c r="Y127" s="114"/>
      <c r="Z127" s="114"/>
      <c r="AA127" s="114"/>
      <c r="AB127" s="114">
        <f t="shared" si="63"/>
        <v>0</v>
      </c>
      <c r="AC127" s="114"/>
      <c r="AD127" s="118">
        <f t="shared" si="64"/>
        <v>0</v>
      </c>
      <c r="AE127" s="119"/>
    </row>
    <row r="128" spans="1:31" s="90" customFormat="1" ht="50.1" customHeight="1" outlineLevel="1" thickBot="1">
      <c r="A128" s="106"/>
      <c r="B128" s="422" t="s">
        <v>104</v>
      </c>
      <c r="C128" s="423"/>
      <c r="D128" s="424"/>
      <c r="E128" s="245">
        <f t="shared" ref="E128:Q128" si="66">SUBTOTAL(9,E122:E127)</f>
        <v>74821.402999999991</v>
      </c>
      <c r="F128" s="245">
        <f t="shared" si="66"/>
        <v>82821.402999999991</v>
      </c>
      <c r="G128" s="245">
        <f t="shared" si="66"/>
        <v>5800</v>
      </c>
      <c r="H128" s="245">
        <f t="shared" si="66"/>
        <v>2500</v>
      </c>
      <c r="I128" s="259">
        <f t="shared" si="66"/>
        <v>8000</v>
      </c>
      <c r="J128" s="245">
        <f t="shared" si="66"/>
        <v>0</v>
      </c>
      <c r="K128" s="245">
        <f t="shared" si="66"/>
        <v>0</v>
      </c>
      <c r="L128" s="245">
        <f t="shared" si="66"/>
        <v>500</v>
      </c>
      <c r="M128" s="245">
        <f t="shared" si="66"/>
        <v>0</v>
      </c>
      <c r="N128" s="245">
        <f t="shared" si="66"/>
        <v>0</v>
      </c>
      <c r="O128" s="245">
        <f t="shared" si="66"/>
        <v>0</v>
      </c>
      <c r="P128" s="245">
        <f t="shared" si="66"/>
        <v>0</v>
      </c>
      <c r="Q128" s="247">
        <f t="shared" si="66"/>
        <v>5300</v>
      </c>
      <c r="R128" s="284">
        <f t="shared" si="53"/>
        <v>5800</v>
      </c>
      <c r="S128" s="245">
        <f t="shared" ref="S128:AD128" si="67">SUBTOTAL(9,S122:S127)</f>
        <v>0</v>
      </c>
      <c r="T128" s="245">
        <f t="shared" si="67"/>
        <v>5800</v>
      </c>
      <c r="U128" s="245">
        <f t="shared" si="67"/>
        <v>0</v>
      </c>
      <c r="V128" s="245">
        <f t="shared" si="67"/>
        <v>0</v>
      </c>
      <c r="W128" s="245">
        <f t="shared" si="67"/>
        <v>2500</v>
      </c>
      <c r="X128" s="245">
        <f t="shared" si="67"/>
        <v>0</v>
      </c>
      <c r="Y128" s="245">
        <f t="shared" si="67"/>
        <v>0</v>
      </c>
      <c r="Z128" s="245">
        <f t="shared" si="67"/>
        <v>0</v>
      </c>
      <c r="AA128" s="245">
        <f t="shared" si="67"/>
        <v>0</v>
      </c>
      <c r="AB128" s="245">
        <f t="shared" si="67"/>
        <v>2500</v>
      </c>
      <c r="AC128" s="245">
        <f t="shared" si="67"/>
        <v>0</v>
      </c>
      <c r="AD128" s="245">
        <f t="shared" si="67"/>
        <v>2500</v>
      </c>
      <c r="AE128" s="285"/>
    </row>
    <row r="129" spans="1:31" s="90" customFormat="1" ht="96.6" customHeight="1" outlineLevel="2">
      <c r="A129" s="106">
        <v>1</v>
      </c>
      <c r="B129" s="120">
        <v>744</v>
      </c>
      <c r="C129" s="116">
        <v>2320</v>
      </c>
      <c r="D129" s="121" t="s">
        <v>130</v>
      </c>
      <c r="E129" s="81">
        <v>2250</v>
      </c>
      <c r="F129" s="81">
        <f t="shared" ref="F129:F149" si="68">E129+I129</f>
        <v>2300</v>
      </c>
      <c r="G129" s="110">
        <f t="shared" ref="G129:G149" si="69">T129</f>
        <v>50</v>
      </c>
      <c r="H129" s="122">
        <f t="shared" ref="H129:H149" si="70">AD129</f>
        <v>0</v>
      </c>
      <c r="I129" s="111">
        <f t="shared" ref="I129:I141" si="71">SUM(G129:H129)</f>
        <v>50</v>
      </c>
      <c r="J129" s="103"/>
      <c r="K129" s="100"/>
      <c r="L129" s="287">
        <v>50</v>
      </c>
      <c r="M129" s="114"/>
      <c r="N129" s="114"/>
      <c r="O129" s="114"/>
      <c r="P129" s="114"/>
      <c r="Q129" s="82"/>
      <c r="R129" s="84">
        <f t="shared" si="53"/>
        <v>50</v>
      </c>
      <c r="S129" s="114"/>
      <c r="T129" s="88">
        <f t="shared" ref="T129:T149" si="72">SUM(R129:S129)</f>
        <v>50</v>
      </c>
      <c r="U129" s="112"/>
      <c r="V129" s="113"/>
      <c r="W129" s="114"/>
      <c r="X129" s="114"/>
      <c r="Y129" s="114"/>
      <c r="Z129" s="114"/>
      <c r="AA129" s="114"/>
      <c r="AB129" s="86">
        <f t="shared" ref="AB129:AB149" si="73">SUM(U129:AA129)</f>
        <v>0</v>
      </c>
      <c r="AC129" s="114"/>
      <c r="AD129" s="82">
        <f t="shared" ref="AD129:AD149" si="74">SUM(AB129:AC129)</f>
        <v>0</v>
      </c>
      <c r="AE129" s="119"/>
    </row>
    <row r="130" spans="1:31" s="90" customFormat="1" ht="99.6" customHeight="1" outlineLevel="2">
      <c r="A130" s="106">
        <v>1</v>
      </c>
      <c r="B130" s="120">
        <v>744</v>
      </c>
      <c r="C130" s="116">
        <v>2485</v>
      </c>
      <c r="D130" s="121" t="s">
        <v>131</v>
      </c>
      <c r="E130" s="81">
        <v>1946</v>
      </c>
      <c r="F130" s="81">
        <f t="shared" si="68"/>
        <v>1646</v>
      </c>
      <c r="G130" s="110">
        <f t="shared" si="69"/>
        <v>-300</v>
      </c>
      <c r="H130" s="122">
        <f t="shared" si="70"/>
        <v>0</v>
      </c>
      <c r="I130" s="111">
        <f t="shared" si="71"/>
        <v>-300</v>
      </c>
      <c r="J130" s="112"/>
      <c r="K130" s="114"/>
      <c r="L130" s="146">
        <v>-300</v>
      </c>
      <c r="M130" s="114"/>
      <c r="N130" s="114"/>
      <c r="O130" s="114"/>
      <c r="P130" s="114"/>
      <c r="Q130" s="82"/>
      <c r="R130" s="112">
        <f t="shared" si="53"/>
        <v>-300</v>
      </c>
      <c r="S130" s="114"/>
      <c r="T130" s="88">
        <f t="shared" si="72"/>
        <v>-300</v>
      </c>
      <c r="U130" s="112"/>
      <c r="V130" s="113"/>
      <c r="W130" s="114"/>
      <c r="X130" s="114"/>
      <c r="Y130" s="114"/>
      <c r="Z130" s="114"/>
      <c r="AA130" s="114"/>
      <c r="AB130" s="86">
        <f t="shared" si="73"/>
        <v>0</v>
      </c>
      <c r="AC130" s="114"/>
      <c r="AD130" s="82">
        <f t="shared" si="74"/>
        <v>0</v>
      </c>
      <c r="AE130" s="119"/>
    </row>
    <row r="131" spans="1:31" s="90" customFormat="1" ht="99.6" customHeight="1" outlineLevel="2">
      <c r="A131" s="106">
        <v>1</v>
      </c>
      <c r="B131" s="120">
        <v>744</v>
      </c>
      <c r="C131" s="116">
        <v>3035</v>
      </c>
      <c r="D131" s="121" t="s">
        <v>431</v>
      </c>
      <c r="E131" s="81">
        <v>6345</v>
      </c>
      <c r="F131" s="81">
        <f t="shared" si="68"/>
        <v>5945</v>
      </c>
      <c r="G131" s="110">
        <f t="shared" si="69"/>
        <v>-400</v>
      </c>
      <c r="H131" s="122">
        <f t="shared" si="70"/>
        <v>0</v>
      </c>
      <c r="I131" s="111">
        <f t="shared" si="71"/>
        <v>-400</v>
      </c>
      <c r="J131" s="112"/>
      <c r="K131" s="86"/>
      <c r="L131" s="125">
        <v>-400</v>
      </c>
      <c r="M131" s="114"/>
      <c r="N131" s="114"/>
      <c r="O131" s="114"/>
      <c r="P131" s="114"/>
      <c r="Q131" s="82"/>
      <c r="R131" s="112">
        <f t="shared" si="53"/>
        <v>-400</v>
      </c>
      <c r="S131" s="114"/>
      <c r="T131" s="88">
        <f t="shared" si="72"/>
        <v>-400</v>
      </c>
      <c r="U131" s="112"/>
      <c r="V131" s="113"/>
      <c r="W131" s="114"/>
      <c r="X131" s="114"/>
      <c r="Y131" s="114"/>
      <c r="Z131" s="114"/>
      <c r="AA131" s="114"/>
      <c r="AB131" s="86">
        <f t="shared" si="73"/>
        <v>0</v>
      </c>
      <c r="AC131" s="114"/>
      <c r="AD131" s="82">
        <f t="shared" si="74"/>
        <v>0</v>
      </c>
      <c r="AE131" s="119"/>
    </row>
    <row r="132" spans="1:31" s="90" customFormat="1" ht="99.6" customHeight="1" outlineLevel="2">
      <c r="A132" s="106">
        <v>1</v>
      </c>
      <c r="B132" s="120">
        <v>744</v>
      </c>
      <c r="C132" s="147">
        <v>4839</v>
      </c>
      <c r="D132" s="121" t="s">
        <v>432</v>
      </c>
      <c r="E132" s="81"/>
      <c r="F132" s="81">
        <f t="shared" si="68"/>
        <v>182</v>
      </c>
      <c r="G132" s="110">
        <f t="shared" si="69"/>
        <v>182</v>
      </c>
      <c r="H132" s="122">
        <f t="shared" si="70"/>
        <v>0</v>
      </c>
      <c r="I132" s="111">
        <f t="shared" si="71"/>
        <v>182</v>
      </c>
      <c r="J132" s="112"/>
      <c r="K132" s="86"/>
      <c r="L132" s="125">
        <v>182</v>
      </c>
      <c r="M132" s="114"/>
      <c r="N132" s="114"/>
      <c r="O132" s="114"/>
      <c r="P132" s="114"/>
      <c r="Q132" s="82"/>
      <c r="R132" s="112">
        <f t="shared" si="53"/>
        <v>182</v>
      </c>
      <c r="S132" s="114"/>
      <c r="T132" s="88">
        <f t="shared" si="72"/>
        <v>182</v>
      </c>
      <c r="U132" s="112"/>
      <c r="V132" s="113"/>
      <c r="W132" s="114"/>
      <c r="X132" s="114"/>
      <c r="Y132" s="114"/>
      <c r="Z132" s="114"/>
      <c r="AA132" s="114"/>
      <c r="AB132" s="86">
        <f t="shared" si="73"/>
        <v>0</v>
      </c>
      <c r="AC132" s="114"/>
      <c r="AD132" s="82">
        <f t="shared" si="74"/>
        <v>0</v>
      </c>
      <c r="AE132" s="119"/>
    </row>
    <row r="133" spans="1:31" s="90" customFormat="1" ht="99.6" customHeight="1" outlineLevel="2">
      <c r="A133" s="106">
        <v>1</v>
      </c>
      <c r="B133" s="120">
        <v>744</v>
      </c>
      <c r="C133" s="147">
        <v>4840</v>
      </c>
      <c r="D133" s="121" t="s">
        <v>433</v>
      </c>
      <c r="E133" s="81"/>
      <c r="F133" s="81">
        <f t="shared" si="68"/>
        <v>540</v>
      </c>
      <c r="G133" s="110">
        <f t="shared" si="69"/>
        <v>540</v>
      </c>
      <c r="H133" s="122">
        <f t="shared" si="70"/>
        <v>0</v>
      </c>
      <c r="I133" s="111">
        <f t="shared" si="71"/>
        <v>540</v>
      </c>
      <c r="J133" s="112"/>
      <c r="K133" s="86"/>
      <c r="L133" s="125">
        <v>540</v>
      </c>
      <c r="M133" s="114"/>
      <c r="N133" s="114"/>
      <c r="O133" s="114"/>
      <c r="P133" s="114"/>
      <c r="Q133" s="82"/>
      <c r="R133" s="112">
        <f t="shared" si="53"/>
        <v>540</v>
      </c>
      <c r="S133" s="114"/>
      <c r="T133" s="88">
        <f t="shared" si="72"/>
        <v>540</v>
      </c>
      <c r="U133" s="112"/>
      <c r="V133" s="113"/>
      <c r="W133" s="114"/>
      <c r="X133" s="114"/>
      <c r="Y133" s="114"/>
      <c r="Z133" s="114"/>
      <c r="AA133" s="114"/>
      <c r="AB133" s="86">
        <f t="shared" si="73"/>
        <v>0</v>
      </c>
      <c r="AC133" s="114"/>
      <c r="AD133" s="82">
        <f t="shared" si="74"/>
        <v>0</v>
      </c>
      <c r="AE133" s="119"/>
    </row>
    <row r="134" spans="1:31" s="90" customFormat="1" ht="89.25" customHeight="1" outlineLevel="2">
      <c r="A134" s="106">
        <v>1</v>
      </c>
      <c r="B134" s="120">
        <v>744</v>
      </c>
      <c r="C134" s="116">
        <v>2851</v>
      </c>
      <c r="D134" s="121" t="s">
        <v>132</v>
      </c>
      <c r="E134" s="81">
        <v>3100</v>
      </c>
      <c r="F134" s="81">
        <f t="shared" si="68"/>
        <v>3200</v>
      </c>
      <c r="G134" s="110">
        <f t="shared" si="69"/>
        <v>100</v>
      </c>
      <c r="H134" s="122">
        <f t="shared" si="70"/>
        <v>0</v>
      </c>
      <c r="I134" s="111">
        <f t="shared" si="71"/>
        <v>100</v>
      </c>
      <c r="J134" s="112"/>
      <c r="K134" s="86"/>
      <c r="L134" s="125">
        <v>100</v>
      </c>
      <c r="M134" s="114"/>
      <c r="N134" s="114"/>
      <c r="O134" s="114"/>
      <c r="P134" s="114"/>
      <c r="Q134" s="82"/>
      <c r="R134" s="112">
        <f t="shared" si="53"/>
        <v>100</v>
      </c>
      <c r="S134" s="114"/>
      <c r="T134" s="88">
        <f t="shared" si="72"/>
        <v>100</v>
      </c>
      <c r="U134" s="112"/>
      <c r="V134" s="113"/>
      <c r="W134" s="114"/>
      <c r="X134" s="114"/>
      <c r="Y134" s="114"/>
      <c r="Z134" s="114"/>
      <c r="AA134" s="114"/>
      <c r="AB134" s="86">
        <f t="shared" si="73"/>
        <v>0</v>
      </c>
      <c r="AC134" s="114"/>
      <c r="AD134" s="82">
        <f t="shared" si="74"/>
        <v>0</v>
      </c>
      <c r="AE134" s="119"/>
    </row>
    <row r="135" spans="1:31" s="90" customFormat="1" ht="102.75" customHeight="1" outlineLevel="2">
      <c r="A135" s="106">
        <v>1</v>
      </c>
      <c r="B135" s="120">
        <v>744</v>
      </c>
      <c r="C135" s="116">
        <v>2923</v>
      </c>
      <c r="D135" s="121" t="s">
        <v>133</v>
      </c>
      <c r="E135" s="81">
        <v>4128</v>
      </c>
      <c r="F135" s="81">
        <f t="shared" si="68"/>
        <v>4178</v>
      </c>
      <c r="G135" s="110">
        <f t="shared" si="69"/>
        <v>50</v>
      </c>
      <c r="H135" s="122">
        <f t="shared" si="70"/>
        <v>0</v>
      </c>
      <c r="I135" s="111">
        <f t="shared" si="71"/>
        <v>50</v>
      </c>
      <c r="J135" s="112"/>
      <c r="K135" s="86"/>
      <c r="L135" s="288">
        <v>50</v>
      </c>
      <c r="M135" s="114"/>
      <c r="N135" s="114"/>
      <c r="O135" s="114"/>
      <c r="P135" s="114"/>
      <c r="Q135" s="82"/>
      <c r="R135" s="112">
        <f t="shared" si="53"/>
        <v>50</v>
      </c>
      <c r="S135" s="114"/>
      <c r="T135" s="88">
        <f t="shared" si="72"/>
        <v>50</v>
      </c>
      <c r="U135" s="112"/>
      <c r="V135" s="113"/>
      <c r="W135" s="114"/>
      <c r="X135" s="114"/>
      <c r="Y135" s="114"/>
      <c r="Z135" s="114"/>
      <c r="AA135" s="114"/>
      <c r="AB135" s="86">
        <f t="shared" si="73"/>
        <v>0</v>
      </c>
      <c r="AC135" s="114"/>
      <c r="AD135" s="82">
        <f t="shared" si="74"/>
        <v>0</v>
      </c>
      <c r="AE135" s="119" t="s">
        <v>164</v>
      </c>
    </row>
    <row r="136" spans="1:31" s="90" customFormat="1" ht="100.15" customHeight="1" outlineLevel="2">
      <c r="A136" s="106">
        <v>1</v>
      </c>
      <c r="B136" s="120">
        <v>744</v>
      </c>
      <c r="C136" s="116">
        <v>3033</v>
      </c>
      <c r="D136" s="121" t="s">
        <v>134</v>
      </c>
      <c r="E136" s="81">
        <v>1550</v>
      </c>
      <c r="F136" s="81">
        <f t="shared" si="68"/>
        <v>1650</v>
      </c>
      <c r="G136" s="110">
        <f t="shared" si="69"/>
        <v>100</v>
      </c>
      <c r="H136" s="122">
        <f t="shared" si="70"/>
        <v>0</v>
      </c>
      <c r="I136" s="111">
        <f t="shared" si="71"/>
        <v>100</v>
      </c>
      <c r="J136" s="112"/>
      <c r="K136" s="86"/>
      <c r="L136" s="125">
        <v>100</v>
      </c>
      <c r="M136" s="114"/>
      <c r="N136" s="114"/>
      <c r="O136" s="114"/>
      <c r="P136" s="114"/>
      <c r="Q136" s="82"/>
      <c r="R136" s="112">
        <f t="shared" si="53"/>
        <v>100</v>
      </c>
      <c r="S136" s="114"/>
      <c r="T136" s="88">
        <f t="shared" si="72"/>
        <v>100</v>
      </c>
      <c r="U136" s="112"/>
      <c r="V136" s="113"/>
      <c r="W136" s="114"/>
      <c r="X136" s="114"/>
      <c r="Y136" s="114"/>
      <c r="Z136" s="114"/>
      <c r="AA136" s="114"/>
      <c r="AB136" s="86">
        <f t="shared" si="73"/>
        <v>0</v>
      </c>
      <c r="AC136" s="114"/>
      <c r="AD136" s="82">
        <f t="shared" si="74"/>
        <v>0</v>
      </c>
      <c r="AE136" s="119"/>
    </row>
    <row r="137" spans="1:31" s="90" customFormat="1" ht="76.900000000000006" customHeight="1" outlineLevel="2">
      <c r="A137" s="106">
        <v>1</v>
      </c>
      <c r="B137" s="120">
        <v>744</v>
      </c>
      <c r="C137" s="116">
        <v>3303</v>
      </c>
      <c r="D137" s="121" t="s">
        <v>135</v>
      </c>
      <c r="E137" s="81">
        <v>2820</v>
      </c>
      <c r="F137" s="81">
        <f t="shared" si="68"/>
        <v>2870</v>
      </c>
      <c r="G137" s="110">
        <f t="shared" si="69"/>
        <v>50</v>
      </c>
      <c r="H137" s="122">
        <f t="shared" si="70"/>
        <v>0</v>
      </c>
      <c r="I137" s="111">
        <f t="shared" si="71"/>
        <v>50</v>
      </c>
      <c r="J137" s="112"/>
      <c r="K137" s="86"/>
      <c r="L137" s="125">
        <v>50</v>
      </c>
      <c r="M137" s="114"/>
      <c r="N137" s="114"/>
      <c r="O137" s="114"/>
      <c r="P137" s="114"/>
      <c r="Q137" s="82"/>
      <c r="R137" s="112">
        <f t="shared" si="53"/>
        <v>50</v>
      </c>
      <c r="S137" s="114"/>
      <c r="T137" s="88">
        <f t="shared" si="72"/>
        <v>50</v>
      </c>
      <c r="U137" s="112"/>
      <c r="V137" s="113"/>
      <c r="W137" s="114"/>
      <c r="X137" s="114"/>
      <c r="Y137" s="114"/>
      <c r="Z137" s="114"/>
      <c r="AA137" s="114"/>
      <c r="AB137" s="86">
        <f t="shared" si="73"/>
        <v>0</v>
      </c>
      <c r="AC137" s="114"/>
      <c r="AD137" s="82">
        <f t="shared" si="74"/>
        <v>0</v>
      </c>
      <c r="AE137" s="119"/>
    </row>
    <row r="138" spans="1:31" s="90" customFormat="1" ht="103.9" customHeight="1" outlineLevel="2">
      <c r="A138" s="106">
        <v>1</v>
      </c>
      <c r="B138" s="120">
        <v>744</v>
      </c>
      <c r="C138" s="116">
        <v>3827</v>
      </c>
      <c r="D138" s="121" t="s">
        <v>165</v>
      </c>
      <c r="E138" s="81">
        <v>900</v>
      </c>
      <c r="F138" s="81">
        <f t="shared" si="68"/>
        <v>950</v>
      </c>
      <c r="G138" s="110">
        <f t="shared" si="69"/>
        <v>50</v>
      </c>
      <c r="H138" s="122">
        <f t="shared" si="70"/>
        <v>0</v>
      </c>
      <c r="I138" s="111">
        <f t="shared" si="71"/>
        <v>50</v>
      </c>
      <c r="J138" s="112"/>
      <c r="K138" s="86"/>
      <c r="L138" s="125">
        <v>50</v>
      </c>
      <c r="M138" s="114"/>
      <c r="N138" s="114"/>
      <c r="O138" s="114"/>
      <c r="P138" s="114"/>
      <c r="Q138" s="82"/>
      <c r="R138" s="112">
        <f t="shared" si="53"/>
        <v>50</v>
      </c>
      <c r="S138" s="114"/>
      <c r="T138" s="88">
        <f t="shared" si="72"/>
        <v>50</v>
      </c>
      <c r="U138" s="112"/>
      <c r="V138" s="113"/>
      <c r="W138" s="114"/>
      <c r="X138" s="114"/>
      <c r="Y138" s="114"/>
      <c r="Z138" s="114"/>
      <c r="AA138" s="114"/>
      <c r="AB138" s="86">
        <f t="shared" si="73"/>
        <v>0</v>
      </c>
      <c r="AC138" s="114"/>
      <c r="AD138" s="82">
        <f t="shared" si="74"/>
        <v>0</v>
      </c>
      <c r="AE138" s="289"/>
    </row>
    <row r="139" spans="1:31" s="90" customFormat="1" ht="85.15" customHeight="1" outlineLevel="2">
      <c r="A139" s="106">
        <v>1</v>
      </c>
      <c r="B139" s="120">
        <v>744</v>
      </c>
      <c r="C139" s="116">
        <v>4048</v>
      </c>
      <c r="D139" s="121" t="s">
        <v>136</v>
      </c>
      <c r="E139" s="81">
        <v>1520</v>
      </c>
      <c r="F139" s="81">
        <f t="shared" si="68"/>
        <v>1620</v>
      </c>
      <c r="G139" s="110">
        <f t="shared" si="69"/>
        <v>100</v>
      </c>
      <c r="H139" s="122">
        <f t="shared" si="70"/>
        <v>0</v>
      </c>
      <c r="I139" s="111">
        <f t="shared" si="71"/>
        <v>100</v>
      </c>
      <c r="J139" s="112"/>
      <c r="K139" s="86"/>
      <c r="L139" s="125">
        <v>100</v>
      </c>
      <c r="M139" s="114"/>
      <c r="N139" s="114"/>
      <c r="O139" s="114"/>
      <c r="P139" s="114"/>
      <c r="Q139" s="82"/>
      <c r="R139" s="112">
        <f t="shared" ref="R139:R172" si="75">SUM(J139:Q139)</f>
        <v>100</v>
      </c>
      <c r="S139" s="114"/>
      <c r="T139" s="88">
        <f t="shared" si="72"/>
        <v>100</v>
      </c>
      <c r="U139" s="112"/>
      <c r="V139" s="113"/>
      <c r="W139" s="114"/>
      <c r="X139" s="114"/>
      <c r="Y139" s="114"/>
      <c r="Z139" s="114"/>
      <c r="AA139" s="114"/>
      <c r="AB139" s="86">
        <f t="shared" si="73"/>
        <v>0</v>
      </c>
      <c r="AC139" s="114"/>
      <c r="AD139" s="82">
        <f t="shared" si="74"/>
        <v>0</v>
      </c>
      <c r="AE139" s="289"/>
    </row>
    <row r="140" spans="1:31" s="90" customFormat="1" ht="61.15" customHeight="1" outlineLevel="2">
      <c r="A140" s="106">
        <v>1</v>
      </c>
      <c r="B140" s="120">
        <v>744</v>
      </c>
      <c r="C140" s="116">
        <v>4049</v>
      </c>
      <c r="D140" s="121" t="s">
        <v>137</v>
      </c>
      <c r="E140" s="81">
        <v>2440</v>
      </c>
      <c r="F140" s="81">
        <f t="shared" si="68"/>
        <v>2490</v>
      </c>
      <c r="G140" s="110">
        <f t="shared" si="69"/>
        <v>50</v>
      </c>
      <c r="H140" s="122">
        <f t="shared" si="70"/>
        <v>0</v>
      </c>
      <c r="I140" s="111">
        <f t="shared" si="71"/>
        <v>50</v>
      </c>
      <c r="J140" s="112"/>
      <c r="K140" s="86"/>
      <c r="L140" s="125">
        <v>50</v>
      </c>
      <c r="M140" s="114"/>
      <c r="N140" s="114"/>
      <c r="O140" s="114"/>
      <c r="P140" s="114"/>
      <c r="Q140" s="82"/>
      <c r="R140" s="112">
        <f t="shared" si="75"/>
        <v>50</v>
      </c>
      <c r="S140" s="114"/>
      <c r="T140" s="88">
        <f t="shared" si="72"/>
        <v>50</v>
      </c>
      <c r="U140" s="112"/>
      <c r="V140" s="113"/>
      <c r="W140" s="114"/>
      <c r="X140" s="114"/>
      <c r="Y140" s="114"/>
      <c r="Z140" s="114"/>
      <c r="AA140" s="114"/>
      <c r="AB140" s="86">
        <f t="shared" si="73"/>
        <v>0</v>
      </c>
      <c r="AC140" s="114"/>
      <c r="AD140" s="82">
        <f t="shared" si="74"/>
        <v>0</v>
      </c>
      <c r="AE140" s="289"/>
    </row>
    <row r="141" spans="1:31" s="90" customFormat="1" ht="70.150000000000006" customHeight="1" outlineLevel="2">
      <c r="A141" s="106">
        <v>1</v>
      </c>
      <c r="B141" s="120">
        <v>744</v>
      </c>
      <c r="C141" s="116">
        <v>4193</v>
      </c>
      <c r="D141" s="121" t="s">
        <v>138</v>
      </c>
      <c r="E141" s="81">
        <v>900</v>
      </c>
      <c r="F141" s="81">
        <f t="shared" si="68"/>
        <v>950</v>
      </c>
      <c r="G141" s="110">
        <f t="shared" si="69"/>
        <v>50</v>
      </c>
      <c r="H141" s="122">
        <f t="shared" si="70"/>
        <v>0</v>
      </c>
      <c r="I141" s="111">
        <f t="shared" si="71"/>
        <v>50</v>
      </c>
      <c r="J141" s="112"/>
      <c r="K141" s="86"/>
      <c r="L141" s="125">
        <v>50</v>
      </c>
      <c r="M141" s="114"/>
      <c r="N141" s="114"/>
      <c r="O141" s="114"/>
      <c r="P141" s="114"/>
      <c r="Q141" s="82"/>
      <c r="R141" s="112">
        <f t="shared" si="75"/>
        <v>50</v>
      </c>
      <c r="S141" s="114"/>
      <c r="T141" s="88">
        <f t="shared" si="72"/>
        <v>50</v>
      </c>
      <c r="U141" s="112"/>
      <c r="V141" s="113"/>
      <c r="W141" s="114"/>
      <c r="X141" s="114"/>
      <c r="Y141" s="114"/>
      <c r="Z141" s="114"/>
      <c r="AA141" s="114"/>
      <c r="AB141" s="86">
        <f t="shared" si="73"/>
        <v>0</v>
      </c>
      <c r="AC141" s="114"/>
      <c r="AD141" s="82">
        <f t="shared" si="74"/>
        <v>0</v>
      </c>
      <c r="AE141" s="289"/>
    </row>
    <row r="142" spans="1:31" s="90" customFormat="1" ht="82.9" customHeight="1" outlineLevel="2">
      <c r="A142" s="106">
        <v>10</v>
      </c>
      <c r="B142" s="120">
        <v>744</v>
      </c>
      <c r="C142" s="116">
        <v>2489</v>
      </c>
      <c r="D142" s="121" t="s">
        <v>246</v>
      </c>
      <c r="E142" s="81">
        <v>3855</v>
      </c>
      <c r="F142" s="81">
        <f t="shared" si="68"/>
        <v>3955</v>
      </c>
      <c r="G142" s="110">
        <f t="shared" si="69"/>
        <v>100</v>
      </c>
      <c r="H142" s="122">
        <f t="shared" si="70"/>
        <v>0</v>
      </c>
      <c r="I142" s="111">
        <f t="shared" ref="I142:I149" si="76">SUM(G142:H142)</f>
        <v>100</v>
      </c>
      <c r="J142" s="112"/>
      <c r="K142" s="86"/>
      <c r="L142" s="125">
        <v>100</v>
      </c>
      <c r="M142" s="114"/>
      <c r="N142" s="114"/>
      <c r="O142" s="114"/>
      <c r="P142" s="114"/>
      <c r="Q142" s="82"/>
      <c r="R142" s="112">
        <f t="shared" si="75"/>
        <v>100</v>
      </c>
      <c r="S142" s="114"/>
      <c r="T142" s="88">
        <f t="shared" si="72"/>
        <v>100</v>
      </c>
      <c r="U142" s="112"/>
      <c r="V142" s="113"/>
      <c r="W142" s="114"/>
      <c r="X142" s="114"/>
      <c r="Y142" s="114"/>
      <c r="Z142" s="114"/>
      <c r="AA142" s="114"/>
      <c r="AB142" s="86">
        <f t="shared" si="73"/>
        <v>0</v>
      </c>
      <c r="AC142" s="114"/>
      <c r="AD142" s="82">
        <f t="shared" si="74"/>
        <v>0</v>
      </c>
      <c r="AE142" s="289"/>
    </row>
    <row r="143" spans="1:31" s="90" customFormat="1" ht="82.9" customHeight="1" outlineLevel="2">
      <c r="A143" s="106">
        <v>10</v>
      </c>
      <c r="B143" s="120">
        <v>744</v>
      </c>
      <c r="C143" s="116">
        <v>3886</v>
      </c>
      <c r="D143" s="121" t="s">
        <v>250</v>
      </c>
      <c r="E143" s="81">
        <v>9009</v>
      </c>
      <c r="F143" s="81">
        <f t="shared" si="68"/>
        <v>10059</v>
      </c>
      <c r="G143" s="110">
        <f t="shared" si="69"/>
        <v>1050</v>
      </c>
      <c r="H143" s="122">
        <f t="shared" si="70"/>
        <v>0</v>
      </c>
      <c r="I143" s="111">
        <f t="shared" si="76"/>
        <v>1050</v>
      </c>
      <c r="J143" s="112"/>
      <c r="K143" s="86"/>
      <c r="L143" s="125"/>
      <c r="M143" s="114"/>
      <c r="N143" s="114"/>
      <c r="O143" s="114"/>
      <c r="P143" s="114"/>
      <c r="Q143" s="82">
        <v>1000</v>
      </c>
      <c r="R143" s="112">
        <f t="shared" si="75"/>
        <v>1000</v>
      </c>
      <c r="S143" s="114">
        <v>50</v>
      </c>
      <c r="T143" s="88">
        <f t="shared" si="72"/>
        <v>1050</v>
      </c>
      <c r="U143" s="112"/>
      <c r="V143" s="113"/>
      <c r="W143" s="114"/>
      <c r="X143" s="114"/>
      <c r="Y143" s="114"/>
      <c r="Z143" s="114"/>
      <c r="AA143" s="114"/>
      <c r="AB143" s="86">
        <f t="shared" si="73"/>
        <v>0</v>
      </c>
      <c r="AC143" s="114"/>
      <c r="AD143" s="82">
        <f t="shared" si="74"/>
        <v>0</v>
      </c>
      <c r="AE143" s="289" t="s">
        <v>369</v>
      </c>
    </row>
    <row r="144" spans="1:31" s="90" customFormat="1" ht="82.9" customHeight="1" outlineLevel="2">
      <c r="A144" s="106">
        <v>10</v>
      </c>
      <c r="B144" s="120">
        <v>744</v>
      </c>
      <c r="C144" s="116">
        <v>4272</v>
      </c>
      <c r="D144" s="121" t="s">
        <v>252</v>
      </c>
      <c r="E144" s="81">
        <v>350</v>
      </c>
      <c r="F144" s="81">
        <f t="shared" si="68"/>
        <v>400</v>
      </c>
      <c r="G144" s="110">
        <f t="shared" si="69"/>
        <v>50</v>
      </c>
      <c r="H144" s="122">
        <f t="shared" si="70"/>
        <v>0</v>
      </c>
      <c r="I144" s="111">
        <f t="shared" si="76"/>
        <v>50</v>
      </c>
      <c r="J144" s="112"/>
      <c r="K144" s="86"/>
      <c r="L144" s="125">
        <v>50</v>
      </c>
      <c r="M144" s="114"/>
      <c r="N144" s="114"/>
      <c r="O144" s="114"/>
      <c r="P144" s="114"/>
      <c r="Q144" s="82"/>
      <c r="R144" s="112">
        <f t="shared" si="75"/>
        <v>50</v>
      </c>
      <c r="S144" s="114"/>
      <c r="T144" s="88">
        <f t="shared" si="72"/>
        <v>50</v>
      </c>
      <c r="U144" s="112"/>
      <c r="V144" s="113"/>
      <c r="W144" s="114"/>
      <c r="X144" s="114"/>
      <c r="Y144" s="114"/>
      <c r="Z144" s="114"/>
      <c r="AA144" s="114"/>
      <c r="AB144" s="86">
        <f t="shared" si="73"/>
        <v>0</v>
      </c>
      <c r="AC144" s="114"/>
      <c r="AD144" s="82">
        <f t="shared" si="74"/>
        <v>0</v>
      </c>
      <c r="AE144" s="289"/>
    </row>
    <row r="145" spans="1:31" s="90" customFormat="1" ht="82.9" customHeight="1" outlineLevel="2">
      <c r="A145" s="106">
        <v>10</v>
      </c>
      <c r="B145" s="120">
        <v>744</v>
      </c>
      <c r="C145" s="116">
        <v>4324</v>
      </c>
      <c r="D145" s="121" t="s">
        <v>290</v>
      </c>
      <c r="E145" s="81">
        <v>2300</v>
      </c>
      <c r="F145" s="81">
        <f t="shared" si="68"/>
        <v>3000</v>
      </c>
      <c r="G145" s="110">
        <f t="shared" si="69"/>
        <v>700</v>
      </c>
      <c r="H145" s="122">
        <f t="shared" si="70"/>
        <v>0</v>
      </c>
      <c r="I145" s="111">
        <f t="shared" si="76"/>
        <v>700</v>
      </c>
      <c r="J145" s="112"/>
      <c r="K145" s="86"/>
      <c r="L145" s="125">
        <v>700</v>
      </c>
      <c r="M145" s="114"/>
      <c r="N145" s="114"/>
      <c r="O145" s="114"/>
      <c r="P145" s="114"/>
      <c r="Q145" s="82"/>
      <c r="R145" s="112">
        <f t="shared" si="75"/>
        <v>700</v>
      </c>
      <c r="S145" s="114"/>
      <c r="T145" s="88">
        <f t="shared" si="72"/>
        <v>700</v>
      </c>
      <c r="U145" s="112"/>
      <c r="V145" s="113"/>
      <c r="W145" s="114"/>
      <c r="X145" s="114"/>
      <c r="Y145" s="114"/>
      <c r="Z145" s="114"/>
      <c r="AA145" s="114"/>
      <c r="AB145" s="86">
        <f t="shared" si="73"/>
        <v>0</v>
      </c>
      <c r="AC145" s="114"/>
      <c r="AD145" s="82">
        <f t="shared" si="74"/>
        <v>0</v>
      </c>
      <c r="AE145" s="289"/>
    </row>
    <row r="146" spans="1:31" s="90" customFormat="1" ht="82.9" customHeight="1" outlineLevel="2">
      <c r="A146" s="106">
        <v>1</v>
      </c>
      <c r="B146" s="120">
        <v>744</v>
      </c>
      <c r="C146" s="116">
        <v>4654</v>
      </c>
      <c r="D146" s="121" t="s">
        <v>144</v>
      </c>
      <c r="E146" s="81">
        <v>300</v>
      </c>
      <c r="F146" s="81">
        <f t="shared" si="68"/>
        <v>800</v>
      </c>
      <c r="G146" s="110">
        <f t="shared" si="69"/>
        <v>500</v>
      </c>
      <c r="H146" s="122">
        <f t="shared" si="70"/>
        <v>0</v>
      </c>
      <c r="I146" s="111">
        <v>500</v>
      </c>
      <c r="J146" s="112"/>
      <c r="K146" s="86"/>
      <c r="L146" s="125">
        <v>500</v>
      </c>
      <c r="M146" s="114"/>
      <c r="N146" s="114"/>
      <c r="O146" s="114"/>
      <c r="P146" s="114"/>
      <c r="Q146" s="82"/>
      <c r="R146" s="112">
        <f t="shared" si="75"/>
        <v>500</v>
      </c>
      <c r="S146" s="114"/>
      <c r="T146" s="88">
        <f t="shared" si="72"/>
        <v>500</v>
      </c>
      <c r="U146" s="112"/>
      <c r="V146" s="113"/>
      <c r="W146" s="114"/>
      <c r="X146" s="114"/>
      <c r="Y146" s="114"/>
      <c r="Z146" s="114"/>
      <c r="AA146" s="114"/>
      <c r="AB146" s="86"/>
      <c r="AC146" s="114"/>
      <c r="AD146" s="82"/>
      <c r="AE146" s="289"/>
    </row>
    <row r="147" spans="1:31" s="90" customFormat="1" ht="82.9" customHeight="1" outlineLevel="2">
      <c r="A147" s="127">
        <v>10</v>
      </c>
      <c r="B147" s="128">
        <v>744</v>
      </c>
      <c r="C147" s="116">
        <v>4658</v>
      </c>
      <c r="D147" s="129" t="s">
        <v>291</v>
      </c>
      <c r="E147" s="130">
        <v>5500</v>
      </c>
      <c r="F147" s="130">
        <f t="shared" si="68"/>
        <v>25500</v>
      </c>
      <c r="G147" s="131">
        <f t="shared" si="69"/>
        <v>0</v>
      </c>
      <c r="H147" s="122">
        <f t="shared" si="70"/>
        <v>20000</v>
      </c>
      <c r="I147" s="111">
        <f t="shared" si="76"/>
        <v>20000</v>
      </c>
      <c r="J147" s="112"/>
      <c r="K147" s="86"/>
      <c r="L147" s="125"/>
      <c r="M147" s="114"/>
      <c r="N147" s="114"/>
      <c r="O147" s="114"/>
      <c r="P147" s="114"/>
      <c r="Q147" s="82"/>
      <c r="R147" s="112">
        <f t="shared" si="75"/>
        <v>0</v>
      </c>
      <c r="S147" s="114"/>
      <c r="T147" s="88">
        <f t="shared" si="72"/>
        <v>0</v>
      </c>
      <c r="U147" s="112"/>
      <c r="V147" s="113"/>
      <c r="W147" s="114">
        <v>20000</v>
      </c>
      <c r="X147" s="114"/>
      <c r="Y147" s="114"/>
      <c r="Z147" s="114"/>
      <c r="AA147" s="114"/>
      <c r="AB147" s="86">
        <f t="shared" si="73"/>
        <v>20000</v>
      </c>
      <c r="AC147" s="114"/>
      <c r="AD147" s="82">
        <f t="shared" si="74"/>
        <v>20000</v>
      </c>
      <c r="AE147" s="289"/>
    </row>
    <row r="148" spans="1:31" s="90" customFormat="1" ht="82.9" customHeight="1" outlineLevel="2">
      <c r="A148" s="127">
        <v>10</v>
      </c>
      <c r="B148" s="128">
        <v>744</v>
      </c>
      <c r="C148" s="116">
        <v>4659</v>
      </c>
      <c r="D148" s="121" t="s">
        <v>292</v>
      </c>
      <c r="E148" s="130">
        <v>3500</v>
      </c>
      <c r="F148" s="130">
        <f t="shared" si="68"/>
        <v>9500</v>
      </c>
      <c r="G148" s="131">
        <f t="shared" si="69"/>
        <v>6000</v>
      </c>
      <c r="H148" s="122">
        <f t="shared" si="70"/>
        <v>0</v>
      </c>
      <c r="I148" s="111">
        <f t="shared" si="76"/>
        <v>6000</v>
      </c>
      <c r="J148" s="112"/>
      <c r="K148" s="86"/>
      <c r="L148" s="125"/>
      <c r="M148" s="114"/>
      <c r="N148" s="114"/>
      <c r="O148" s="114"/>
      <c r="P148" s="114"/>
      <c r="Q148" s="82">
        <v>6000</v>
      </c>
      <c r="R148" s="112">
        <f t="shared" si="75"/>
        <v>6000</v>
      </c>
      <c r="S148" s="114"/>
      <c r="T148" s="88">
        <f t="shared" si="72"/>
        <v>6000</v>
      </c>
      <c r="U148" s="112"/>
      <c r="V148" s="113"/>
      <c r="W148" s="114"/>
      <c r="X148" s="114"/>
      <c r="Y148" s="114"/>
      <c r="Z148" s="114"/>
      <c r="AA148" s="114"/>
      <c r="AB148" s="86">
        <f t="shared" si="73"/>
        <v>0</v>
      </c>
      <c r="AC148" s="114"/>
      <c r="AD148" s="82">
        <f t="shared" si="74"/>
        <v>0</v>
      </c>
      <c r="AE148" s="289"/>
    </row>
    <row r="149" spans="1:31" s="90" customFormat="1" ht="82.9" customHeight="1" outlineLevel="2" thickBot="1">
      <c r="A149" s="106">
        <v>10</v>
      </c>
      <c r="B149" s="120">
        <v>744</v>
      </c>
      <c r="C149" s="116">
        <v>4660</v>
      </c>
      <c r="D149" s="121" t="s">
        <v>293</v>
      </c>
      <c r="E149" s="81">
        <v>300</v>
      </c>
      <c r="F149" s="81">
        <f t="shared" si="68"/>
        <v>600</v>
      </c>
      <c r="G149" s="110">
        <f t="shared" si="69"/>
        <v>0</v>
      </c>
      <c r="H149" s="122">
        <f t="shared" si="70"/>
        <v>300</v>
      </c>
      <c r="I149" s="111">
        <f t="shared" si="76"/>
        <v>300</v>
      </c>
      <c r="J149" s="112"/>
      <c r="K149" s="86"/>
      <c r="L149" s="125"/>
      <c r="M149" s="114"/>
      <c r="N149" s="114"/>
      <c r="O149" s="114"/>
      <c r="P149" s="114"/>
      <c r="Q149" s="82"/>
      <c r="R149" s="112">
        <f t="shared" si="75"/>
        <v>0</v>
      </c>
      <c r="S149" s="114"/>
      <c r="T149" s="88">
        <f t="shared" si="72"/>
        <v>0</v>
      </c>
      <c r="U149" s="112"/>
      <c r="V149" s="113"/>
      <c r="W149" s="114">
        <v>300</v>
      </c>
      <c r="X149" s="114"/>
      <c r="Y149" s="114"/>
      <c r="Z149" s="114"/>
      <c r="AA149" s="114"/>
      <c r="AB149" s="86">
        <f t="shared" si="73"/>
        <v>300</v>
      </c>
      <c r="AC149" s="114"/>
      <c r="AD149" s="82">
        <f t="shared" si="74"/>
        <v>300</v>
      </c>
      <c r="AE149" s="289"/>
    </row>
    <row r="150" spans="1:31" s="90" customFormat="1" ht="58.5" customHeight="1" outlineLevel="1" thickBot="1">
      <c r="A150" s="106"/>
      <c r="B150" s="422" t="s">
        <v>103</v>
      </c>
      <c r="C150" s="423"/>
      <c r="D150" s="424"/>
      <c r="E150" s="245">
        <f t="shared" ref="E150:Q150" si="77">SUBTOTAL(9,E129:E149)</f>
        <v>53013</v>
      </c>
      <c r="F150" s="245">
        <f t="shared" si="77"/>
        <v>82335</v>
      </c>
      <c r="G150" s="245">
        <f t="shared" si="77"/>
        <v>9022</v>
      </c>
      <c r="H150" s="245">
        <f t="shared" si="77"/>
        <v>20300</v>
      </c>
      <c r="I150" s="247">
        <f t="shared" si="77"/>
        <v>29322</v>
      </c>
      <c r="J150" s="245">
        <f t="shared" si="77"/>
        <v>0</v>
      </c>
      <c r="K150" s="245">
        <f t="shared" si="77"/>
        <v>0</v>
      </c>
      <c r="L150" s="245">
        <f t="shared" si="77"/>
        <v>1972</v>
      </c>
      <c r="M150" s="245">
        <f t="shared" si="77"/>
        <v>0</v>
      </c>
      <c r="N150" s="245">
        <f t="shared" si="77"/>
        <v>0</v>
      </c>
      <c r="O150" s="245">
        <f t="shared" si="77"/>
        <v>0</v>
      </c>
      <c r="P150" s="245">
        <f t="shared" si="77"/>
        <v>0</v>
      </c>
      <c r="Q150" s="247">
        <f t="shared" si="77"/>
        <v>7000</v>
      </c>
      <c r="R150" s="112">
        <f t="shared" si="75"/>
        <v>8972</v>
      </c>
      <c r="S150" s="245">
        <f t="shared" ref="S150:AD150" si="78">SUBTOTAL(9,S129:S149)</f>
        <v>50</v>
      </c>
      <c r="T150" s="245">
        <f t="shared" si="78"/>
        <v>9022</v>
      </c>
      <c r="U150" s="245">
        <f t="shared" si="78"/>
        <v>0</v>
      </c>
      <c r="V150" s="245">
        <f t="shared" si="78"/>
        <v>0</v>
      </c>
      <c r="W150" s="245">
        <f t="shared" si="78"/>
        <v>20300</v>
      </c>
      <c r="X150" s="245">
        <f t="shared" si="78"/>
        <v>0</v>
      </c>
      <c r="Y150" s="245">
        <f t="shared" si="78"/>
        <v>0</v>
      </c>
      <c r="Z150" s="245">
        <f t="shared" si="78"/>
        <v>0</v>
      </c>
      <c r="AA150" s="245">
        <f t="shared" si="78"/>
        <v>0</v>
      </c>
      <c r="AB150" s="245">
        <f t="shared" si="78"/>
        <v>20300</v>
      </c>
      <c r="AC150" s="245">
        <f t="shared" si="78"/>
        <v>0</v>
      </c>
      <c r="AD150" s="247">
        <f t="shared" si="78"/>
        <v>20300</v>
      </c>
      <c r="AE150" s="105"/>
    </row>
    <row r="151" spans="1:31" s="90" customFormat="1" ht="78" customHeight="1" outlineLevel="2">
      <c r="A151" s="106">
        <v>10</v>
      </c>
      <c r="B151" s="120">
        <v>745</v>
      </c>
      <c r="C151" s="116">
        <v>2121</v>
      </c>
      <c r="D151" s="121" t="s">
        <v>440</v>
      </c>
      <c r="E151" s="81">
        <v>6250</v>
      </c>
      <c r="F151" s="148">
        <f t="shared" ref="F151:F164" si="79">E151+I151</f>
        <v>9620</v>
      </c>
      <c r="G151" s="110">
        <f t="shared" ref="G151:G164" si="80">T151</f>
        <v>3370</v>
      </c>
      <c r="H151" s="81">
        <f t="shared" ref="H151:H164" si="81">AD151</f>
        <v>0</v>
      </c>
      <c r="I151" s="111">
        <f t="shared" ref="I151:I164" si="82">G151+H151</f>
        <v>3370</v>
      </c>
      <c r="J151" s="112"/>
      <c r="K151" s="113">
        <f>500+2870</f>
        <v>3370</v>
      </c>
      <c r="L151" s="114"/>
      <c r="M151" s="114"/>
      <c r="N151" s="114"/>
      <c r="O151" s="114"/>
      <c r="P151" s="114"/>
      <c r="Q151" s="82"/>
      <c r="R151" s="112">
        <f t="shared" si="75"/>
        <v>3370</v>
      </c>
      <c r="S151" s="114"/>
      <c r="T151" s="88">
        <f t="shared" ref="T151:T164" si="83">SUM(R151:S151)</f>
        <v>3370</v>
      </c>
      <c r="U151" s="112"/>
      <c r="V151" s="113"/>
      <c r="W151" s="114"/>
      <c r="X151" s="114"/>
      <c r="Y151" s="114"/>
      <c r="Z151" s="114"/>
      <c r="AA151" s="114"/>
      <c r="AB151" s="86">
        <f t="shared" ref="AB151:AB164" si="84">SUM(U151:AA151)</f>
        <v>0</v>
      </c>
      <c r="AC151" s="114"/>
      <c r="AD151" s="82">
        <f t="shared" ref="AD151:AD164" si="85">SUM(AB151:AC151)</f>
        <v>0</v>
      </c>
      <c r="AE151" s="119" t="s">
        <v>441</v>
      </c>
    </row>
    <row r="152" spans="1:31" s="90" customFormat="1" ht="78" customHeight="1" outlineLevel="2">
      <c r="A152" s="106">
        <v>10</v>
      </c>
      <c r="B152" s="120">
        <v>745</v>
      </c>
      <c r="C152" s="116">
        <v>4052</v>
      </c>
      <c r="D152" s="121" t="s">
        <v>251</v>
      </c>
      <c r="E152" s="81">
        <v>1300</v>
      </c>
      <c r="F152" s="148">
        <f t="shared" si="79"/>
        <v>1500</v>
      </c>
      <c r="G152" s="110">
        <f t="shared" si="80"/>
        <v>200</v>
      </c>
      <c r="H152" s="81">
        <f t="shared" si="81"/>
        <v>0</v>
      </c>
      <c r="I152" s="111">
        <f t="shared" si="82"/>
        <v>200</v>
      </c>
      <c r="J152" s="112"/>
      <c r="K152" s="113">
        <v>200</v>
      </c>
      <c r="L152" s="114"/>
      <c r="M152" s="114"/>
      <c r="N152" s="114"/>
      <c r="O152" s="114"/>
      <c r="P152" s="114"/>
      <c r="Q152" s="82"/>
      <c r="R152" s="112">
        <f t="shared" si="75"/>
        <v>200</v>
      </c>
      <c r="S152" s="114"/>
      <c r="T152" s="88">
        <f t="shared" si="83"/>
        <v>200</v>
      </c>
      <c r="U152" s="112"/>
      <c r="V152" s="113"/>
      <c r="W152" s="114"/>
      <c r="X152" s="114"/>
      <c r="Y152" s="114"/>
      <c r="Z152" s="114"/>
      <c r="AA152" s="114"/>
      <c r="AB152" s="86">
        <f t="shared" si="84"/>
        <v>0</v>
      </c>
      <c r="AC152" s="114"/>
      <c r="AD152" s="82">
        <f t="shared" si="85"/>
        <v>0</v>
      </c>
      <c r="AE152" s="119"/>
    </row>
    <row r="153" spans="1:31" s="90" customFormat="1" ht="78" customHeight="1" outlineLevel="2">
      <c r="A153" s="106">
        <v>10</v>
      </c>
      <c r="B153" s="120">
        <v>745</v>
      </c>
      <c r="C153" s="116">
        <v>4273</v>
      </c>
      <c r="D153" s="121" t="s">
        <v>253</v>
      </c>
      <c r="E153" s="81">
        <v>3900</v>
      </c>
      <c r="F153" s="148">
        <f t="shared" si="79"/>
        <v>4500</v>
      </c>
      <c r="G153" s="110">
        <f t="shared" si="80"/>
        <v>600</v>
      </c>
      <c r="H153" s="81">
        <f t="shared" si="81"/>
        <v>0</v>
      </c>
      <c r="I153" s="111">
        <f t="shared" si="82"/>
        <v>600</v>
      </c>
      <c r="J153" s="112"/>
      <c r="K153" s="113">
        <v>600</v>
      </c>
      <c r="L153" s="114"/>
      <c r="M153" s="114"/>
      <c r="N153" s="114"/>
      <c r="O153" s="114"/>
      <c r="P153" s="114"/>
      <c r="Q153" s="82"/>
      <c r="R153" s="112">
        <f t="shared" si="75"/>
        <v>600</v>
      </c>
      <c r="S153" s="114"/>
      <c r="T153" s="88">
        <f t="shared" si="83"/>
        <v>600</v>
      </c>
      <c r="U153" s="112"/>
      <c r="V153" s="113"/>
      <c r="W153" s="114"/>
      <c r="X153" s="114"/>
      <c r="Y153" s="114"/>
      <c r="Z153" s="114"/>
      <c r="AA153" s="114"/>
      <c r="AB153" s="86">
        <f t="shared" si="84"/>
        <v>0</v>
      </c>
      <c r="AC153" s="114"/>
      <c r="AD153" s="82">
        <f t="shared" si="85"/>
        <v>0</v>
      </c>
      <c r="AE153" s="119"/>
    </row>
    <row r="154" spans="1:31" s="90" customFormat="1" ht="90" customHeight="1" outlineLevel="2">
      <c r="A154" s="106">
        <v>10</v>
      </c>
      <c r="B154" s="120">
        <v>745</v>
      </c>
      <c r="C154" s="116">
        <v>3332</v>
      </c>
      <c r="D154" s="121" t="s">
        <v>286</v>
      </c>
      <c r="E154" s="81">
        <v>12804</v>
      </c>
      <c r="F154" s="148">
        <f t="shared" si="79"/>
        <v>13104</v>
      </c>
      <c r="G154" s="110">
        <f t="shared" si="80"/>
        <v>300</v>
      </c>
      <c r="H154" s="81">
        <f t="shared" si="81"/>
        <v>0</v>
      </c>
      <c r="I154" s="111">
        <f t="shared" si="82"/>
        <v>300</v>
      </c>
      <c r="J154" s="112"/>
      <c r="K154" s="113">
        <v>300</v>
      </c>
      <c r="L154" s="114"/>
      <c r="M154" s="114"/>
      <c r="N154" s="114"/>
      <c r="O154" s="114"/>
      <c r="P154" s="114"/>
      <c r="Q154" s="82"/>
      <c r="R154" s="112">
        <f t="shared" si="75"/>
        <v>300</v>
      </c>
      <c r="S154" s="114"/>
      <c r="T154" s="88">
        <f t="shared" si="83"/>
        <v>300</v>
      </c>
      <c r="U154" s="112"/>
      <c r="V154" s="113"/>
      <c r="W154" s="114"/>
      <c r="X154" s="114"/>
      <c r="Y154" s="114"/>
      <c r="Z154" s="114"/>
      <c r="AA154" s="114"/>
      <c r="AB154" s="86">
        <f t="shared" si="84"/>
        <v>0</v>
      </c>
      <c r="AC154" s="114"/>
      <c r="AD154" s="82">
        <f t="shared" si="85"/>
        <v>0</v>
      </c>
      <c r="AE154" s="119"/>
    </row>
    <row r="155" spans="1:31" s="90" customFormat="1" ht="78" customHeight="1" outlineLevel="2">
      <c r="A155" s="106">
        <v>10</v>
      </c>
      <c r="B155" s="120">
        <v>745</v>
      </c>
      <c r="C155" s="116">
        <v>3744</v>
      </c>
      <c r="D155" s="121" t="s">
        <v>287</v>
      </c>
      <c r="E155" s="81">
        <v>11606</v>
      </c>
      <c r="F155" s="148">
        <f t="shared" si="79"/>
        <v>11806</v>
      </c>
      <c r="G155" s="110">
        <f t="shared" si="80"/>
        <v>200</v>
      </c>
      <c r="H155" s="81">
        <f t="shared" si="81"/>
        <v>0</v>
      </c>
      <c r="I155" s="111">
        <f t="shared" si="82"/>
        <v>200</v>
      </c>
      <c r="J155" s="112"/>
      <c r="K155" s="113">
        <v>200</v>
      </c>
      <c r="L155" s="114"/>
      <c r="M155" s="114"/>
      <c r="N155" s="114"/>
      <c r="O155" s="114"/>
      <c r="P155" s="114"/>
      <c r="Q155" s="82"/>
      <c r="R155" s="112">
        <f t="shared" si="75"/>
        <v>200</v>
      </c>
      <c r="S155" s="114"/>
      <c r="T155" s="88">
        <f t="shared" si="83"/>
        <v>200</v>
      </c>
      <c r="U155" s="112"/>
      <c r="V155" s="113"/>
      <c r="W155" s="114"/>
      <c r="X155" s="114"/>
      <c r="Y155" s="114"/>
      <c r="Z155" s="114"/>
      <c r="AA155" s="114"/>
      <c r="AB155" s="86">
        <f t="shared" si="84"/>
        <v>0</v>
      </c>
      <c r="AC155" s="114"/>
      <c r="AD155" s="82">
        <f t="shared" si="85"/>
        <v>0</v>
      </c>
      <c r="AE155" s="119"/>
    </row>
    <row r="156" spans="1:31" s="90" customFormat="1" ht="78" customHeight="1" outlineLevel="2">
      <c r="A156" s="106">
        <v>10</v>
      </c>
      <c r="B156" s="120">
        <v>745</v>
      </c>
      <c r="C156" s="116">
        <v>4482</v>
      </c>
      <c r="D156" s="121" t="s">
        <v>288</v>
      </c>
      <c r="E156" s="81">
        <v>1050</v>
      </c>
      <c r="F156" s="148">
        <f t="shared" si="79"/>
        <v>1300</v>
      </c>
      <c r="G156" s="110">
        <f t="shared" si="80"/>
        <v>250</v>
      </c>
      <c r="H156" s="81">
        <f t="shared" si="81"/>
        <v>0</v>
      </c>
      <c r="I156" s="111">
        <f t="shared" si="82"/>
        <v>250</v>
      </c>
      <c r="J156" s="112"/>
      <c r="K156" s="113">
        <v>250</v>
      </c>
      <c r="L156" s="114"/>
      <c r="M156" s="114"/>
      <c r="N156" s="114"/>
      <c r="O156" s="114"/>
      <c r="P156" s="114"/>
      <c r="Q156" s="82"/>
      <c r="R156" s="112">
        <f t="shared" si="75"/>
        <v>250</v>
      </c>
      <c r="S156" s="114"/>
      <c r="T156" s="88">
        <f t="shared" si="83"/>
        <v>250</v>
      </c>
      <c r="U156" s="112"/>
      <c r="V156" s="113"/>
      <c r="W156" s="114"/>
      <c r="X156" s="114"/>
      <c r="Y156" s="114"/>
      <c r="Z156" s="114"/>
      <c r="AA156" s="114"/>
      <c r="AB156" s="86">
        <f t="shared" si="84"/>
        <v>0</v>
      </c>
      <c r="AC156" s="114"/>
      <c r="AD156" s="82">
        <f t="shared" si="85"/>
        <v>0</v>
      </c>
      <c r="AE156" s="119"/>
    </row>
    <row r="157" spans="1:31" s="90" customFormat="1" ht="76.5" customHeight="1" outlineLevel="2">
      <c r="A157" s="106">
        <v>10</v>
      </c>
      <c r="B157" s="120">
        <v>745</v>
      </c>
      <c r="C157" s="116">
        <v>4488</v>
      </c>
      <c r="D157" s="121" t="s">
        <v>264</v>
      </c>
      <c r="E157" s="81">
        <v>540</v>
      </c>
      <c r="F157" s="148">
        <f t="shared" si="79"/>
        <v>570</v>
      </c>
      <c r="G157" s="110">
        <f t="shared" si="80"/>
        <v>30</v>
      </c>
      <c r="H157" s="81">
        <f t="shared" si="81"/>
        <v>0</v>
      </c>
      <c r="I157" s="111">
        <f t="shared" si="82"/>
        <v>30</v>
      </c>
      <c r="J157" s="112"/>
      <c r="K157" s="113">
        <v>30</v>
      </c>
      <c r="L157" s="114"/>
      <c r="M157" s="114"/>
      <c r="N157" s="114"/>
      <c r="O157" s="114"/>
      <c r="P157" s="114"/>
      <c r="Q157" s="82"/>
      <c r="R157" s="112">
        <f t="shared" si="75"/>
        <v>30</v>
      </c>
      <c r="S157" s="114"/>
      <c r="T157" s="88">
        <f t="shared" si="83"/>
        <v>30</v>
      </c>
      <c r="U157" s="112"/>
      <c r="V157" s="113"/>
      <c r="W157" s="114"/>
      <c r="X157" s="114"/>
      <c r="Y157" s="114"/>
      <c r="Z157" s="114"/>
      <c r="AA157" s="114"/>
      <c r="AB157" s="86">
        <f t="shared" si="84"/>
        <v>0</v>
      </c>
      <c r="AC157" s="114"/>
      <c r="AD157" s="82">
        <f t="shared" si="85"/>
        <v>0</v>
      </c>
      <c r="AE157" s="119"/>
    </row>
    <row r="158" spans="1:31" s="90" customFormat="1" ht="60" customHeight="1" outlineLevel="2">
      <c r="A158" s="106">
        <v>10</v>
      </c>
      <c r="B158" s="120">
        <v>745</v>
      </c>
      <c r="C158" s="116">
        <v>4662</v>
      </c>
      <c r="D158" s="121" t="s">
        <v>274</v>
      </c>
      <c r="E158" s="81">
        <v>1479</v>
      </c>
      <c r="F158" s="148">
        <f t="shared" si="79"/>
        <v>1579</v>
      </c>
      <c r="G158" s="110">
        <f t="shared" si="80"/>
        <v>100</v>
      </c>
      <c r="H158" s="81">
        <f t="shared" si="81"/>
        <v>0</v>
      </c>
      <c r="I158" s="111">
        <f t="shared" si="82"/>
        <v>100</v>
      </c>
      <c r="J158" s="112"/>
      <c r="K158" s="113">
        <v>100</v>
      </c>
      <c r="L158" s="114"/>
      <c r="M158" s="114"/>
      <c r="N158" s="114"/>
      <c r="O158" s="114"/>
      <c r="P158" s="114"/>
      <c r="Q158" s="82"/>
      <c r="R158" s="112">
        <f t="shared" si="75"/>
        <v>100</v>
      </c>
      <c r="S158" s="114"/>
      <c r="T158" s="88">
        <f t="shared" si="83"/>
        <v>100</v>
      </c>
      <c r="U158" s="112"/>
      <c r="V158" s="113"/>
      <c r="W158" s="114"/>
      <c r="X158" s="114"/>
      <c r="Y158" s="114"/>
      <c r="Z158" s="114"/>
      <c r="AA158" s="114"/>
      <c r="AB158" s="86">
        <f t="shared" si="84"/>
        <v>0</v>
      </c>
      <c r="AC158" s="114"/>
      <c r="AD158" s="82">
        <f t="shared" si="85"/>
        <v>0</v>
      </c>
      <c r="AE158" s="119"/>
    </row>
    <row r="159" spans="1:31" s="90" customFormat="1" ht="93" customHeight="1" outlineLevel="2">
      <c r="A159" s="106">
        <v>11</v>
      </c>
      <c r="B159" s="120">
        <v>745</v>
      </c>
      <c r="C159" s="116">
        <v>4739</v>
      </c>
      <c r="D159" s="121" t="s">
        <v>376</v>
      </c>
      <c r="E159" s="81">
        <v>350</v>
      </c>
      <c r="F159" s="148">
        <f t="shared" si="79"/>
        <v>1000</v>
      </c>
      <c r="G159" s="110">
        <f t="shared" si="80"/>
        <v>650</v>
      </c>
      <c r="H159" s="81">
        <f t="shared" si="81"/>
        <v>0</v>
      </c>
      <c r="I159" s="111">
        <f t="shared" si="82"/>
        <v>650</v>
      </c>
      <c r="J159" s="112"/>
      <c r="K159" s="113">
        <v>650</v>
      </c>
      <c r="L159" s="114"/>
      <c r="M159" s="114"/>
      <c r="N159" s="114"/>
      <c r="O159" s="114"/>
      <c r="P159" s="114"/>
      <c r="Q159" s="82"/>
      <c r="R159" s="112">
        <f t="shared" si="75"/>
        <v>650</v>
      </c>
      <c r="S159" s="114"/>
      <c r="T159" s="88">
        <f t="shared" si="83"/>
        <v>650</v>
      </c>
      <c r="U159" s="112"/>
      <c r="V159" s="113"/>
      <c r="W159" s="114"/>
      <c r="X159" s="114"/>
      <c r="Y159" s="114"/>
      <c r="Z159" s="114"/>
      <c r="AA159" s="114"/>
      <c r="AB159" s="86">
        <f t="shared" si="84"/>
        <v>0</v>
      </c>
      <c r="AC159" s="114"/>
      <c r="AD159" s="82">
        <f t="shared" si="85"/>
        <v>0</v>
      </c>
      <c r="AE159" s="105"/>
    </row>
    <row r="160" spans="1:31" s="90" customFormat="1" ht="93" customHeight="1" outlineLevel="2">
      <c r="A160" s="106">
        <v>10</v>
      </c>
      <c r="B160" s="120">
        <v>745</v>
      </c>
      <c r="C160" s="147">
        <v>4841</v>
      </c>
      <c r="D160" s="121" t="s">
        <v>409</v>
      </c>
      <c r="E160" s="81"/>
      <c r="F160" s="148">
        <f t="shared" si="79"/>
        <v>1600</v>
      </c>
      <c r="G160" s="110">
        <f t="shared" si="80"/>
        <v>1600</v>
      </c>
      <c r="H160" s="81">
        <f t="shared" si="81"/>
        <v>0</v>
      </c>
      <c r="I160" s="111">
        <v>1600</v>
      </c>
      <c r="J160" s="112"/>
      <c r="K160" s="113">
        <v>1600</v>
      </c>
      <c r="L160" s="114"/>
      <c r="M160" s="114"/>
      <c r="N160" s="114"/>
      <c r="O160" s="114"/>
      <c r="P160" s="114"/>
      <c r="Q160" s="82"/>
      <c r="R160" s="112">
        <f t="shared" si="75"/>
        <v>1600</v>
      </c>
      <c r="S160" s="114"/>
      <c r="T160" s="88">
        <f t="shared" si="83"/>
        <v>1600</v>
      </c>
      <c r="U160" s="112"/>
      <c r="V160" s="113"/>
      <c r="W160" s="114"/>
      <c r="X160" s="114"/>
      <c r="Y160" s="114"/>
      <c r="Z160" s="114"/>
      <c r="AA160" s="114"/>
      <c r="AB160" s="86"/>
      <c r="AC160" s="114"/>
      <c r="AD160" s="82"/>
      <c r="AE160" s="105"/>
    </row>
    <row r="161" spans="1:33" s="90" customFormat="1" ht="93" customHeight="1" outlineLevel="2">
      <c r="A161" s="106">
        <v>10</v>
      </c>
      <c r="B161" s="120">
        <v>745</v>
      </c>
      <c r="C161" s="147">
        <v>4842</v>
      </c>
      <c r="D161" s="121" t="s">
        <v>390</v>
      </c>
      <c r="E161" s="81"/>
      <c r="F161" s="148">
        <f t="shared" si="79"/>
        <v>100</v>
      </c>
      <c r="G161" s="110">
        <f t="shared" si="80"/>
        <v>100</v>
      </c>
      <c r="H161" s="81">
        <f t="shared" si="81"/>
        <v>0</v>
      </c>
      <c r="I161" s="111">
        <f t="shared" si="82"/>
        <v>100</v>
      </c>
      <c r="J161" s="112"/>
      <c r="K161" s="113">
        <v>100</v>
      </c>
      <c r="L161" s="114"/>
      <c r="M161" s="114"/>
      <c r="N161" s="114"/>
      <c r="O161" s="114"/>
      <c r="P161" s="114"/>
      <c r="Q161" s="82"/>
      <c r="R161" s="112">
        <f t="shared" si="75"/>
        <v>100</v>
      </c>
      <c r="S161" s="114"/>
      <c r="T161" s="88">
        <f t="shared" si="83"/>
        <v>100</v>
      </c>
      <c r="U161" s="112"/>
      <c r="V161" s="113"/>
      <c r="W161" s="114"/>
      <c r="X161" s="114"/>
      <c r="Y161" s="114"/>
      <c r="Z161" s="114"/>
      <c r="AA161" s="114"/>
      <c r="AB161" s="86">
        <f t="shared" si="84"/>
        <v>0</v>
      </c>
      <c r="AC161" s="114"/>
      <c r="AD161" s="82">
        <f t="shared" si="85"/>
        <v>0</v>
      </c>
      <c r="AE161" s="105"/>
    </row>
    <row r="162" spans="1:33" s="90" customFormat="1" ht="93" customHeight="1" outlineLevel="2">
      <c r="A162" s="106">
        <v>10</v>
      </c>
      <c r="B162" s="120">
        <v>745</v>
      </c>
      <c r="C162" s="116">
        <v>4483</v>
      </c>
      <c r="D162" s="121" t="s">
        <v>456</v>
      </c>
      <c r="E162" s="81">
        <v>1000</v>
      </c>
      <c r="F162" s="148">
        <f t="shared" si="79"/>
        <v>3000</v>
      </c>
      <c r="G162" s="110">
        <f t="shared" si="80"/>
        <v>2000</v>
      </c>
      <c r="H162" s="81">
        <f t="shared" si="81"/>
        <v>0</v>
      </c>
      <c r="I162" s="111">
        <f t="shared" si="82"/>
        <v>2000</v>
      </c>
      <c r="J162" s="112"/>
      <c r="K162" s="113">
        <v>2000</v>
      </c>
      <c r="L162" s="114"/>
      <c r="M162" s="114"/>
      <c r="N162" s="114"/>
      <c r="O162" s="114"/>
      <c r="P162" s="114"/>
      <c r="Q162" s="82"/>
      <c r="R162" s="112">
        <f t="shared" si="75"/>
        <v>2000</v>
      </c>
      <c r="S162" s="114"/>
      <c r="T162" s="88">
        <f t="shared" si="83"/>
        <v>2000</v>
      </c>
      <c r="U162" s="112"/>
      <c r="V162" s="113"/>
      <c r="W162" s="114"/>
      <c r="X162" s="114"/>
      <c r="Y162" s="114"/>
      <c r="Z162" s="114"/>
      <c r="AA162" s="114"/>
      <c r="AB162" s="86">
        <f t="shared" si="84"/>
        <v>0</v>
      </c>
      <c r="AC162" s="114"/>
      <c r="AD162" s="82">
        <f t="shared" si="85"/>
        <v>0</v>
      </c>
      <c r="AE162" s="105"/>
      <c r="AF162" s="290"/>
      <c r="AG162" s="291"/>
    </row>
    <row r="163" spans="1:33" s="141" customFormat="1" ht="93" customHeight="1" outlineLevel="2" thickBot="1">
      <c r="A163" s="127">
        <v>53</v>
      </c>
      <c r="B163" s="128">
        <v>745</v>
      </c>
      <c r="C163" s="116">
        <v>4345</v>
      </c>
      <c r="D163" s="129" t="s">
        <v>458</v>
      </c>
      <c r="E163" s="130">
        <v>2200</v>
      </c>
      <c r="F163" s="402">
        <f t="shared" si="79"/>
        <v>3000</v>
      </c>
      <c r="G163" s="131">
        <f t="shared" si="80"/>
        <v>800</v>
      </c>
      <c r="H163" s="130">
        <f t="shared" si="81"/>
        <v>0</v>
      </c>
      <c r="I163" s="133">
        <f t="shared" si="82"/>
        <v>800</v>
      </c>
      <c r="J163" s="123"/>
      <c r="K163" s="134">
        <v>800</v>
      </c>
      <c r="L163" s="135"/>
      <c r="M163" s="135"/>
      <c r="N163" s="135"/>
      <c r="O163" s="135"/>
      <c r="P163" s="135"/>
      <c r="Q163" s="136"/>
      <c r="R163" s="123">
        <f t="shared" si="75"/>
        <v>800</v>
      </c>
      <c r="S163" s="135"/>
      <c r="T163" s="138">
        <f t="shared" si="83"/>
        <v>800</v>
      </c>
      <c r="U163" s="123"/>
      <c r="V163" s="134"/>
      <c r="W163" s="135"/>
      <c r="X163" s="135"/>
      <c r="Y163" s="135"/>
      <c r="Z163" s="135"/>
      <c r="AA163" s="135"/>
      <c r="AB163" s="139">
        <f t="shared" si="84"/>
        <v>0</v>
      </c>
      <c r="AC163" s="135"/>
      <c r="AD163" s="136">
        <f t="shared" si="85"/>
        <v>0</v>
      </c>
      <c r="AE163" s="403"/>
      <c r="AF163" s="404"/>
    </row>
    <row r="164" spans="1:33" s="90" customFormat="1" ht="93" hidden="1" customHeight="1" outlineLevel="2" thickBot="1">
      <c r="A164" s="106"/>
      <c r="B164" s="120">
        <v>745</v>
      </c>
      <c r="C164" s="116"/>
      <c r="D164" s="121"/>
      <c r="E164" s="81"/>
      <c r="F164" s="148">
        <f t="shared" si="79"/>
        <v>0</v>
      </c>
      <c r="G164" s="110">
        <f t="shared" si="80"/>
        <v>0</v>
      </c>
      <c r="H164" s="81">
        <f t="shared" si="81"/>
        <v>0</v>
      </c>
      <c r="I164" s="111">
        <f t="shared" si="82"/>
        <v>0</v>
      </c>
      <c r="J164" s="112"/>
      <c r="K164" s="113"/>
      <c r="L164" s="114"/>
      <c r="M164" s="114"/>
      <c r="N164" s="114"/>
      <c r="O164" s="114"/>
      <c r="P164" s="114"/>
      <c r="Q164" s="82"/>
      <c r="R164" s="112">
        <f t="shared" si="75"/>
        <v>0</v>
      </c>
      <c r="S164" s="114"/>
      <c r="T164" s="88">
        <f t="shared" si="83"/>
        <v>0</v>
      </c>
      <c r="U164" s="112"/>
      <c r="V164" s="113"/>
      <c r="W164" s="114"/>
      <c r="X164" s="114"/>
      <c r="Y164" s="114"/>
      <c r="Z164" s="114"/>
      <c r="AA164" s="114"/>
      <c r="AB164" s="86">
        <f t="shared" si="84"/>
        <v>0</v>
      </c>
      <c r="AC164" s="114"/>
      <c r="AD164" s="82">
        <f t="shared" si="85"/>
        <v>0</v>
      </c>
      <c r="AE164" s="119"/>
    </row>
    <row r="165" spans="1:33" s="90" customFormat="1" ht="50.1" customHeight="1" outlineLevel="1" collapsed="1" thickBot="1">
      <c r="A165" s="106"/>
      <c r="B165" s="422" t="s">
        <v>102</v>
      </c>
      <c r="C165" s="423"/>
      <c r="D165" s="424"/>
      <c r="E165" s="245">
        <f t="shared" ref="E165:Q165" si="86">SUBTOTAL(9,E151:E164)</f>
        <v>42479</v>
      </c>
      <c r="F165" s="245">
        <f t="shared" si="86"/>
        <v>52679</v>
      </c>
      <c r="G165" s="245">
        <f t="shared" si="86"/>
        <v>10200</v>
      </c>
      <c r="H165" s="245">
        <f t="shared" si="86"/>
        <v>0</v>
      </c>
      <c r="I165" s="259">
        <f t="shared" si="86"/>
        <v>10200</v>
      </c>
      <c r="J165" s="245">
        <f t="shared" si="86"/>
        <v>0</v>
      </c>
      <c r="K165" s="245">
        <f t="shared" si="86"/>
        <v>10200</v>
      </c>
      <c r="L165" s="245">
        <f t="shared" si="86"/>
        <v>0</v>
      </c>
      <c r="M165" s="245">
        <f t="shared" si="86"/>
        <v>0</v>
      </c>
      <c r="N165" s="245">
        <f t="shared" si="86"/>
        <v>0</v>
      </c>
      <c r="O165" s="245">
        <f t="shared" si="86"/>
        <v>0</v>
      </c>
      <c r="P165" s="245">
        <f t="shared" si="86"/>
        <v>0</v>
      </c>
      <c r="Q165" s="247">
        <f t="shared" si="86"/>
        <v>0</v>
      </c>
      <c r="R165" s="112">
        <f t="shared" si="75"/>
        <v>10200</v>
      </c>
      <c r="S165" s="245">
        <f t="shared" ref="S165:AD165" si="87">SUBTOTAL(9,S151:S164)</f>
        <v>0</v>
      </c>
      <c r="T165" s="245">
        <f t="shared" si="87"/>
        <v>10200</v>
      </c>
      <c r="U165" s="245">
        <f t="shared" si="87"/>
        <v>0</v>
      </c>
      <c r="V165" s="245">
        <f t="shared" si="87"/>
        <v>0</v>
      </c>
      <c r="W165" s="245">
        <f t="shared" si="87"/>
        <v>0</v>
      </c>
      <c r="X165" s="245">
        <f t="shared" si="87"/>
        <v>0</v>
      </c>
      <c r="Y165" s="245">
        <f t="shared" si="87"/>
        <v>0</v>
      </c>
      <c r="Z165" s="245">
        <f t="shared" si="87"/>
        <v>0</v>
      </c>
      <c r="AA165" s="245">
        <f t="shared" si="87"/>
        <v>0</v>
      </c>
      <c r="AB165" s="245">
        <f t="shared" si="87"/>
        <v>0</v>
      </c>
      <c r="AC165" s="245">
        <f t="shared" si="87"/>
        <v>0</v>
      </c>
      <c r="AD165" s="247">
        <f t="shared" si="87"/>
        <v>0</v>
      </c>
      <c r="AE165" s="105"/>
    </row>
    <row r="166" spans="1:33" s="90" customFormat="1" ht="102" customHeight="1" outlineLevel="2">
      <c r="A166" s="106">
        <v>12</v>
      </c>
      <c r="B166" s="77">
        <v>746</v>
      </c>
      <c r="C166" s="78">
        <v>3067</v>
      </c>
      <c r="D166" s="248" t="s">
        <v>295</v>
      </c>
      <c r="E166" s="249">
        <v>21947</v>
      </c>
      <c r="F166" s="249">
        <f t="shared" ref="F166:F184" si="88">E166+I166</f>
        <v>23947</v>
      </c>
      <c r="G166" s="82">
        <f t="shared" ref="G166:G184" si="89">T166</f>
        <v>2000</v>
      </c>
      <c r="H166" s="249">
        <f t="shared" ref="H166:H184" si="90">AD166</f>
        <v>0</v>
      </c>
      <c r="I166" s="111">
        <f t="shared" ref="I166:I184" si="91">SUM(G166:H166)</f>
        <v>2000</v>
      </c>
      <c r="J166" s="84"/>
      <c r="K166" s="85"/>
      <c r="L166" s="86"/>
      <c r="M166" s="86"/>
      <c r="N166" s="86"/>
      <c r="O166" s="86">
        <v>400</v>
      </c>
      <c r="P166" s="86"/>
      <c r="Q166" s="82">
        <v>1600</v>
      </c>
      <c r="R166" s="112">
        <f t="shared" si="75"/>
        <v>2000</v>
      </c>
      <c r="S166" s="86"/>
      <c r="T166" s="88">
        <f t="shared" ref="T166:T184" si="92">SUM(R166:S166)</f>
        <v>2000</v>
      </c>
      <c r="U166" s="84"/>
      <c r="V166" s="85"/>
      <c r="W166" s="86"/>
      <c r="X166" s="86"/>
      <c r="Y166" s="86"/>
      <c r="Z166" s="86"/>
      <c r="AA166" s="86"/>
      <c r="AB166" s="86">
        <f t="shared" ref="AB166:AB184" si="93">SUM(U166:AA166)</f>
        <v>0</v>
      </c>
      <c r="AC166" s="86"/>
      <c r="AD166" s="82">
        <f t="shared" ref="AD166:AD184" si="94">SUM(AB166:AC166)</f>
        <v>0</v>
      </c>
      <c r="AE166" s="119"/>
    </row>
    <row r="167" spans="1:33" s="90" customFormat="1" ht="115.15" customHeight="1" outlineLevel="2">
      <c r="A167" s="106">
        <v>12</v>
      </c>
      <c r="B167" s="77">
        <v>746</v>
      </c>
      <c r="C167" s="292">
        <v>4843</v>
      </c>
      <c r="D167" s="248" t="s">
        <v>296</v>
      </c>
      <c r="E167" s="249"/>
      <c r="F167" s="249">
        <f t="shared" si="88"/>
        <v>3000</v>
      </c>
      <c r="G167" s="82">
        <f t="shared" si="89"/>
        <v>1500</v>
      </c>
      <c r="H167" s="249">
        <f t="shared" si="90"/>
        <v>1500</v>
      </c>
      <c r="I167" s="111">
        <f t="shared" si="91"/>
        <v>3000</v>
      </c>
      <c r="J167" s="84"/>
      <c r="K167" s="85"/>
      <c r="L167" s="86"/>
      <c r="M167" s="86"/>
      <c r="N167" s="86"/>
      <c r="O167" s="86">
        <v>1500</v>
      </c>
      <c r="P167" s="86"/>
      <c r="Q167" s="82"/>
      <c r="R167" s="112">
        <f t="shared" si="75"/>
        <v>1500</v>
      </c>
      <c r="S167" s="86"/>
      <c r="T167" s="88">
        <f t="shared" si="92"/>
        <v>1500</v>
      </c>
      <c r="U167" s="84"/>
      <c r="V167" s="85"/>
      <c r="W167" s="86"/>
      <c r="X167" s="86"/>
      <c r="Y167" s="86"/>
      <c r="Z167" s="86">
        <v>1500</v>
      </c>
      <c r="AA167" s="86"/>
      <c r="AB167" s="86">
        <f t="shared" si="93"/>
        <v>1500</v>
      </c>
      <c r="AC167" s="86"/>
      <c r="AD167" s="82">
        <f t="shared" si="94"/>
        <v>1500</v>
      </c>
      <c r="AE167" s="119"/>
    </row>
    <row r="168" spans="1:33" s="90" customFormat="1" ht="102" customHeight="1" outlineLevel="2">
      <c r="A168" s="106">
        <v>12</v>
      </c>
      <c r="B168" s="77">
        <v>746</v>
      </c>
      <c r="C168" s="78">
        <v>3471</v>
      </c>
      <c r="D168" s="248" t="s">
        <v>297</v>
      </c>
      <c r="E168" s="249">
        <v>4324.3629999999994</v>
      </c>
      <c r="F168" s="249">
        <f t="shared" si="88"/>
        <v>4674.3629999999994</v>
      </c>
      <c r="G168" s="82">
        <f t="shared" si="89"/>
        <v>350</v>
      </c>
      <c r="H168" s="249">
        <f t="shared" si="90"/>
        <v>0</v>
      </c>
      <c r="I168" s="111">
        <f t="shared" si="91"/>
        <v>350</v>
      </c>
      <c r="J168" s="84"/>
      <c r="K168" s="85"/>
      <c r="L168" s="86"/>
      <c r="M168" s="86"/>
      <c r="N168" s="86"/>
      <c r="O168" s="86">
        <v>350</v>
      </c>
      <c r="P168" s="86"/>
      <c r="Q168" s="82"/>
      <c r="R168" s="112">
        <f t="shared" si="75"/>
        <v>350</v>
      </c>
      <c r="S168" s="86"/>
      <c r="T168" s="88">
        <f t="shared" si="92"/>
        <v>350</v>
      </c>
      <c r="U168" s="84"/>
      <c r="V168" s="85"/>
      <c r="W168" s="86"/>
      <c r="X168" s="86"/>
      <c r="Y168" s="86"/>
      <c r="Z168" s="86"/>
      <c r="AA168" s="86"/>
      <c r="AB168" s="86">
        <f t="shared" si="93"/>
        <v>0</v>
      </c>
      <c r="AC168" s="86"/>
      <c r="AD168" s="82">
        <f t="shared" si="94"/>
        <v>0</v>
      </c>
      <c r="AE168" s="119"/>
    </row>
    <row r="169" spans="1:33" s="90" customFormat="1" ht="102" customHeight="1" outlineLevel="2">
      <c r="A169" s="106">
        <v>12</v>
      </c>
      <c r="B169" s="77">
        <v>746</v>
      </c>
      <c r="C169" s="78">
        <v>3254</v>
      </c>
      <c r="D169" s="248" t="s">
        <v>298</v>
      </c>
      <c r="E169" s="249">
        <v>16532</v>
      </c>
      <c r="F169" s="249">
        <f t="shared" si="88"/>
        <v>17032</v>
      </c>
      <c r="G169" s="82">
        <f t="shared" si="89"/>
        <v>500</v>
      </c>
      <c r="H169" s="249">
        <f t="shared" si="90"/>
        <v>0</v>
      </c>
      <c r="I169" s="111">
        <f t="shared" si="91"/>
        <v>500</v>
      </c>
      <c r="J169" s="84"/>
      <c r="K169" s="85"/>
      <c r="L169" s="86"/>
      <c r="M169" s="86"/>
      <c r="N169" s="86"/>
      <c r="O169" s="86">
        <v>500</v>
      </c>
      <c r="P169" s="86"/>
      <c r="Q169" s="82"/>
      <c r="R169" s="112">
        <f t="shared" si="75"/>
        <v>500</v>
      </c>
      <c r="S169" s="86"/>
      <c r="T169" s="88">
        <f t="shared" si="92"/>
        <v>500</v>
      </c>
      <c r="U169" s="84"/>
      <c r="V169" s="85"/>
      <c r="W169" s="86"/>
      <c r="X169" s="86"/>
      <c r="Y169" s="86"/>
      <c r="Z169" s="86"/>
      <c r="AA169" s="86"/>
      <c r="AB169" s="86">
        <f t="shared" si="93"/>
        <v>0</v>
      </c>
      <c r="AC169" s="86"/>
      <c r="AD169" s="82">
        <f t="shared" si="94"/>
        <v>0</v>
      </c>
      <c r="AE169" s="119"/>
    </row>
    <row r="170" spans="1:33" s="90" customFormat="1" ht="102" customHeight="1" outlineLevel="2">
      <c r="A170" s="106">
        <v>12</v>
      </c>
      <c r="B170" s="77">
        <v>746</v>
      </c>
      <c r="C170" s="78">
        <v>3473</v>
      </c>
      <c r="D170" s="248" t="s">
        <v>299</v>
      </c>
      <c r="E170" s="249">
        <v>7150</v>
      </c>
      <c r="F170" s="249">
        <f t="shared" si="88"/>
        <v>7650</v>
      </c>
      <c r="G170" s="82">
        <f t="shared" si="89"/>
        <v>500</v>
      </c>
      <c r="H170" s="249">
        <f t="shared" si="90"/>
        <v>0</v>
      </c>
      <c r="I170" s="111">
        <f t="shared" si="91"/>
        <v>500</v>
      </c>
      <c r="J170" s="84"/>
      <c r="K170" s="85"/>
      <c r="L170" s="86"/>
      <c r="M170" s="86"/>
      <c r="N170" s="86"/>
      <c r="O170" s="86">
        <v>500</v>
      </c>
      <c r="P170" s="86"/>
      <c r="Q170" s="82"/>
      <c r="R170" s="112">
        <f t="shared" si="75"/>
        <v>500</v>
      </c>
      <c r="S170" s="86"/>
      <c r="T170" s="88">
        <f t="shared" si="92"/>
        <v>500</v>
      </c>
      <c r="U170" s="84"/>
      <c r="V170" s="85"/>
      <c r="W170" s="86"/>
      <c r="X170" s="86"/>
      <c r="Y170" s="86"/>
      <c r="Z170" s="86"/>
      <c r="AA170" s="86"/>
      <c r="AB170" s="86">
        <f t="shared" si="93"/>
        <v>0</v>
      </c>
      <c r="AC170" s="86"/>
      <c r="AD170" s="82">
        <f t="shared" si="94"/>
        <v>0</v>
      </c>
      <c r="AE170" s="119"/>
    </row>
    <row r="171" spans="1:33" s="90" customFormat="1" ht="112.9" customHeight="1" outlineLevel="2">
      <c r="A171" s="106">
        <v>12</v>
      </c>
      <c r="B171" s="77">
        <v>746</v>
      </c>
      <c r="C171" s="78">
        <v>3474</v>
      </c>
      <c r="D171" s="248" t="s">
        <v>300</v>
      </c>
      <c r="E171" s="249">
        <v>10500</v>
      </c>
      <c r="F171" s="249">
        <f t="shared" si="88"/>
        <v>11500</v>
      </c>
      <c r="G171" s="82">
        <f t="shared" si="89"/>
        <v>1000</v>
      </c>
      <c r="H171" s="249">
        <f t="shared" si="90"/>
        <v>0</v>
      </c>
      <c r="I171" s="111">
        <f t="shared" si="91"/>
        <v>1000</v>
      </c>
      <c r="J171" s="84"/>
      <c r="K171" s="85"/>
      <c r="L171" s="86"/>
      <c r="M171" s="86"/>
      <c r="N171" s="86"/>
      <c r="O171" s="86">
        <v>1000</v>
      </c>
      <c r="P171" s="86"/>
      <c r="Q171" s="82"/>
      <c r="R171" s="112">
        <f t="shared" si="75"/>
        <v>1000</v>
      </c>
      <c r="S171" s="86"/>
      <c r="T171" s="88">
        <f t="shared" si="92"/>
        <v>1000</v>
      </c>
      <c r="U171" s="84"/>
      <c r="V171" s="85"/>
      <c r="W171" s="86"/>
      <c r="X171" s="86"/>
      <c r="Y171" s="86"/>
      <c r="Z171" s="86"/>
      <c r="AA171" s="86"/>
      <c r="AB171" s="86">
        <f t="shared" si="93"/>
        <v>0</v>
      </c>
      <c r="AC171" s="86"/>
      <c r="AD171" s="82">
        <f t="shared" si="94"/>
        <v>0</v>
      </c>
      <c r="AE171" s="119"/>
    </row>
    <row r="172" spans="1:33" s="90" customFormat="1" ht="112.9" customHeight="1" outlineLevel="2">
      <c r="A172" s="106">
        <v>12</v>
      </c>
      <c r="B172" s="77">
        <v>746</v>
      </c>
      <c r="C172" s="78">
        <v>3353</v>
      </c>
      <c r="D172" s="248" t="s">
        <v>301</v>
      </c>
      <c r="E172" s="249">
        <v>2870</v>
      </c>
      <c r="F172" s="249">
        <f t="shared" si="88"/>
        <v>3070</v>
      </c>
      <c r="G172" s="82">
        <f t="shared" si="89"/>
        <v>200</v>
      </c>
      <c r="H172" s="249">
        <f t="shared" si="90"/>
        <v>0</v>
      </c>
      <c r="I172" s="111">
        <f t="shared" ref="I172:I182" si="95">SUM(G172:H172)</f>
        <v>200</v>
      </c>
      <c r="J172" s="84"/>
      <c r="K172" s="85"/>
      <c r="L172" s="86"/>
      <c r="M172" s="86"/>
      <c r="N172" s="86"/>
      <c r="O172" s="86">
        <v>200</v>
      </c>
      <c r="P172" s="86"/>
      <c r="Q172" s="82"/>
      <c r="R172" s="112">
        <f t="shared" si="75"/>
        <v>200</v>
      </c>
      <c r="S172" s="86"/>
      <c r="T172" s="88">
        <f t="shared" si="92"/>
        <v>200</v>
      </c>
      <c r="U172" s="84"/>
      <c r="V172" s="85"/>
      <c r="W172" s="86"/>
      <c r="X172" s="86"/>
      <c r="Y172" s="86"/>
      <c r="Z172" s="86"/>
      <c r="AA172" s="86"/>
      <c r="AB172" s="86">
        <f t="shared" si="93"/>
        <v>0</v>
      </c>
      <c r="AC172" s="86"/>
      <c r="AD172" s="82">
        <f t="shared" si="94"/>
        <v>0</v>
      </c>
      <c r="AE172" s="119"/>
    </row>
    <row r="173" spans="1:33" s="90" customFormat="1" ht="112.9" customHeight="1" outlineLevel="2">
      <c r="A173" s="106">
        <v>12</v>
      </c>
      <c r="B173" s="77">
        <v>746</v>
      </c>
      <c r="C173" s="78">
        <v>3472</v>
      </c>
      <c r="D173" s="248" t="s">
        <v>302</v>
      </c>
      <c r="E173" s="249">
        <v>3400</v>
      </c>
      <c r="F173" s="249">
        <f t="shared" si="88"/>
        <v>3700</v>
      </c>
      <c r="G173" s="82">
        <f t="shared" si="89"/>
        <v>300</v>
      </c>
      <c r="H173" s="249">
        <f t="shared" si="90"/>
        <v>0</v>
      </c>
      <c r="I173" s="111">
        <f t="shared" si="95"/>
        <v>300</v>
      </c>
      <c r="J173" s="84"/>
      <c r="K173" s="85"/>
      <c r="L173" s="86"/>
      <c r="M173" s="86"/>
      <c r="N173" s="86"/>
      <c r="O173" s="86">
        <v>300</v>
      </c>
      <c r="P173" s="86"/>
      <c r="Q173" s="82"/>
      <c r="R173" s="112">
        <f t="shared" ref="R173:R214" si="96">SUM(J173:Q173)</f>
        <v>300</v>
      </c>
      <c r="S173" s="86"/>
      <c r="T173" s="88">
        <f t="shared" si="92"/>
        <v>300</v>
      </c>
      <c r="U173" s="84"/>
      <c r="V173" s="85"/>
      <c r="W173" s="86"/>
      <c r="X173" s="86"/>
      <c r="Y173" s="86"/>
      <c r="Z173" s="86"/>
      <c r="AA173" s="86"/>
      <c r="AB173" s="86">
        <f t="shared" si="93"/>
        <v>0</v>
      </c>
      <c r="AC173" s="86"/>
      <c r="AD173" s="82">
        <f t="shared" si="94"/>
        <v>0</v>
      </c>
      <c r="AE173" s="119"/>
    </row>
    <row r="174" spans="1:33" s="90" customFormat="1" ht="112.9" customHeight="1" outlineLevel="2">
      <c r="A174" s="106">
        <v>12</v>
      </c>
      <c r="B174" s="77">
        <v>746</v>
      </c>
      <c r="C174" s="78">
        <v>3749</v>
      </c>
      <c r="D174" s="248" t="s">
        <v>303</v>
      </c>
      <c r="E174" s="249">
        <v>7450</v>
      </c>
      <c r="F174" s="249">
        <f t="shared" si="88"/>
        <v>8150</v>
      </c>
      <c r="G174" s="82">
        <f t="shared" si="89"/>
        <v>700</v>
      </c>
      <c r="H174" s="249">
        <f t="shared" si="90"/>
        <v>0</v>
      </c>
      <c r="I174" s="111">
        <f t="shared" si="95"/>
        <v>700</v>
      </c>
      <c r="J174" s="84"/>
      <c r="K174" s="85"/>
      <c r="L174" s="86"/>
      <c r="M174" s="86"/>
      <c r="N174" s="86"/>
      <c r="O174" s="86">
        <v>700</v>
      </c>
      <c r="P174" s="86"/>
      <c r="Q174" s="82"/>
      <c r="R174" s="112">
        <f t="shared" si="96"/>
        <v>700</v>
      </c>
      <c r="S174" s="86"/>
      <c r="T174" s="88">
        <f t="shared" si="92"/>
        <v>700</v>
      </c>
      <c r="U174" s="84"/>
      <c r="V174" s="85"/>
      <c r="W174" s="86"/>
      <c r="X174" s="86"/>
      <c r="Y174" s="86"/>
      <c r="Z174" s="86"/>
      <c r="AA174" s="86"/>
      <c r="AB174" s="86">
        <f t="shared" si="93"/>
        <v>0</v>
      </c>
      <c r="AC174" s="86"/>
      <c r="AD174" s="82">
        <f t="shared" si="94"/>
        <v>0</v>
      </c>
      <c r="AE174" s="119"/>
    </row>
    <row r="175" spans="1:33" s="90" customFormat="1" ht="112.9" customHeight="1" outlineLevel="2">
      <c r="A175" s="106">
        <v>12</v>
      </c>
      <c r="B175" s="77">
        <v>746</v>
      </c>
      <c r="C175" s="78">
        <v>4663</v>
      </c>
      <c r="D175" s="248" t="s">
        <v>304</v>
      </c>
      <c r="E175" s="249">
        <v>800</v>
      </c>
      <c r="F175" s="249">
        <f t="shared" si="88"/>
        <v>1200</v>
      </c>
      <c r="G175" s="82">
        <f t="shared" si="89"/>
        <v>400</v>
      </c>
      <c r="H175" s="249">
        <f t="shared" si="90"/>
        <v>0</v>
      </c>
      <c r="I175" s="111">
        <f t="shared" si="95"/>
        <v>400</v>
      </c>
      <c r="J175" s="84"/>
      <c r="K175" s="85"/>
      <c r="L175" s="86"/>
      <c r="M175" s="86"/>
      <c r="N175" s="86"/>
      <c r="O175" s="86">
        <v>400</v>
      </c>
      <c r="P175" s="86"/>
      <c r="Q175" s="82"/>
      <c r="R175" s="112">
        <f t="shared" si="96"/>
        <v>400</v>
      </c>
      <c r="S175" s="86"/>
      <c r="T175" s="88">
        <f t="shared" si="92"/>
        <v>400</v>
      </c>
      <c r="U175" s="84"/>
      <c r="V175" s="85"/>
      <c r="W175" s="86"/>
      <c r="X175" s="86"/>
      <c r="Y175" s="86"/>
      <c r="Z175" s="86"/>
      <c r="AA175" s="86"/>
      <c r="AB175" s="86">
        <f t="shared" si="93"/>
        <v>0</v>
      </c>
      <c r="AC175" s="86"/>
      <c r="AD175" s="82">
        <f t="shared" si="94"/>
        <v>0</v>
      </c>
      <c r="AE175" s="119"/>
    </row>
    <row r="176" spans="1:33" s="90" customFormat="1" ht="112.9" customHeight="1" outlineLevel="2">
      <c r="A176" s="106">
        <v>12</v>
      </c>
      <c r="B176" s="77">
        <v>746</v>
      </c>
      <c r="C176" s="78">
        <v>3748</v>
      </c>
      <c r="D176" s="248" t="s">
        <v>305</v>
      </c>
      <c r="E176" s="249">
        <v>1750</v>
      </c>
      <c r="F176" s="249">
        <f t="shared" si="88"/>
        <v>1950</v>
      </c>
      <c r="G176" s="82">
        <f t="shared" si="89"/>
        <v>200</v>
      </c>
      <c r="H176" s="249">
        <f t="shared" si="90"/>
        <v>0</v>
      </c>
      <c r="I176" s="111">
        <f t="shared" si="95"/>
        <v>200</v>
      </c>
      <c r="J176" s="84"/>
      <c r="K176" s="85"/>
      <c r="L176" s="86"/>
      <c r="M176" s="86"/>
      <c r="N176" s="86"/>
      <c r="O176" s="86">
        <v>200</v>
      </c>
      <c r="P176" s="86"/>
      <c r="Q176" s="82"/>
      <c r="R176" s="112">
        <f t="shared" si="96"/>
        <v>200</v>
      </c>
      <c r="S176" s="86"/>
      <c r="T176" s="88">
        <f t="shared" si="92"/>
        <v>200</v>
      </c>
      <c r="U176" s="84"/>
      <c r="V176" s="85"/>
      <c r="W176" s="86"/>
      <c r="X176" s="86"/>
      <c r="Y176" s="86"/>
      <c r="Z176" s="86"/>
      <c r="AA176" s="86"/>
      <c r="AB176" s="86">
        <f t="shared" si="93"/>
        <v>0</v>
      </c>
      <c r="AC176" s="86"/>
      <c r="AD176" s="82">
        <f t="shared" si="94"/>
        <v>0</v>
      </c>
      <c r="AE176" s="119"/>
    </row>
    <row r="177" spans="1:31" s="90" customFormat="1" ht="112.9" customHeight="1" outlineLevel="2">
      <c r="A177" s="106">
        <v>12</v>
      </c>
      <c r="B177" s="77">
        <v>746</v>
      </c>
      <c r="C177" s="78">
        <v>3539</v>
      </c>
      <c r="D177" s="248" t="s">
        <v>306</v>
      </c>
      <c r="E177" s="249">
        <v>5800</v>
      </c>
      <c r="F177" s="249">
        <f t="shared" si="88"/>
        <v>6200</v>
      </c>
      <c r="G177" s="82">
        <f t="shared" si="89"/>
        <v>400</v>
      </c>
      <c r="H177" s="249">
        <f t="shared" si="90"/>
        <v>0</v>
      </c>
      <c r="I177" s="111">
        <f t="shared" si="95"/>
        <v>400</v>
      </c>
      <c r="J177" s="84"/>
      <c r="K177" s="85"/>
      <c r="L177" s="86"/>
      <c r="M177" s="86"/>
      <c r="N177" s="86"/>
      <c r="O177" s="86">
        <v>400</v>
      </c>
      <c r="P177" s="86"/>
      <c r="Q177" s="82"/>
      <c r="R177" s="112">
        <f t="shared" si="96"/>
        <v>400</v>
      </c>
      <c r="S177" s="86"/>
      <c r="T177" s="88">
        <f t="shared" si="92"/>
        <v>400</v>
      </c>
      <c r="U177" s="84"/>
      <c r="V177" s="85"/>
      <c r="W177" s="86"/>
      <c r="X177" s="86"/>
      <c r="Y177" s="86"/>
      <c r="Z177" s="86"/>
      <c r="AA177" s="86"/>
      <c r="AB177" s="86">
        <f t="shared" si="93"/>
        <v>0</v>
      </c>
      <c r="AC177" s="86"/>
      <c r="AD177" s="82">
        <f t="shared" si="94"/>
        <v>0</v>
      </c>
      <c r="AE177" s="119"/>
    </row>
    <row r="178" spans="1:31" s="90" customFormat="1" ht="112.9" customHeight="1" outlineLevel="2">
      <c r="A178" s="106">
        <v>12</v>
      </c>
      <c r="B178" s="77">
        <v>746</v>
      </c>
      <c r="C178" s="78">
        <v>2932</v>
      </c>
      <c r="D178" s="248" t="s">
        <v>307</v>
      </c>
      <c r="E178" s="249">
        <v>6800</v>
      </c>
      <c r="F178" s="249">
        <f t="shared" si="88"/>
        <v>7100</v>
      </c>
      <c r="G178" s="82">
        <f t="shared" si="89"/>
        <v>300</v>
      </c>
      <c r="H178" s="249">
        <f t="shared" si="90"/>
        <v>0</v>
      </c>
      <c r="I178" s="111">
        <f t="shared" si="95"/>
        <v>300</v>
      </c>
      <c r="J178" s="84"/>
      <c r="K178" s="85"/>
      <c r="L178" s="86"/>
      <c r="M178" s="86"/>
      <c r="N178" s="86"/>
      <c r="O178" s="86">
        <v>300</v>
      </c>
      <c r="P178" s="86"/>
      <c r="Q178" s="82"/>
      <c r="R178" s="112">
        <f t="shared" si="96"/>
        <v>300</v>
      </c>
      <c r="S178" s="86"/>
      <c r="T178" s="88">
        <f t="shared" si="92"/>
        <v>300</v>
      </c>
      <c r="U178" s="84"/>
      <c r="V178" s="85"/>
      <c r="W178" s="86"/>
      <c r="X178" s="86"/>
      <c r="Y178" s="86"/>
      <c r="Z178" s="86"/>
      <c r="AA178" s="86"/>
      <c r="AB178" s="86">
        <f t="shared" si="93"/>
        <v>0</v>
      </c>
      <c r="AC178" s="86"/>
      <c r="AD178" s="82">
        <f t="shared" si="94"/>
        <v>0</v>
      </c>
      <c r="AE178" s="119"/>
    </row>
    <row r="179" spans="1:31" s="90" customFormat="1" ht="100.9" customHeight="1" outlineLevel="2">
      <c r="A179" s="106"/>
      <c r="B179" s="77">
        <v>746</v>
      </c>
      <c r="C179" s="292">
        <v>4844</v>
      </c>
      <c r="D179" s="248" t="s">
        <v>462</v>
      </c>
      <c r="E179" s="249"/>
      <c r="F179" s="249">
        <f t="shared" si="88"/>
        <v>120</v>
      </c>
      <c r="G179" s="82">
        <f t="shared" si="89"/>
        <v>120</v>
      </c>
      <c r="H179" s="249">
        <f t="shared" si="90"/>
        <v>0</v>
      </c>
      <c r="I179" s="111">
        <f t="shared" si="95"/>
        <v>120</v>
      </c>
      <c r="J179" s="84"/>
      <c r="K179" s="85"/>
      <c r="L179" s="86"/>
      <c r="M179" s="86"/>
      <c r="N179" s="86"/>
      <c r="O179" s="86"/>
      <c r="P179" s="86"/>
      <c r="Q179" s="82">
        <v>120</v>
      </c>
      <c r="R179" s="112">
        <f t="shared" si="96"/>
        <v>120</v>
      </c>
      <c r="S179" s="86"/>
      <c r="T179" s="88">
        <f t="shared" si="92"/>
        <v>120</v>
      </c>
      <c r="U179" s="84"/>
      <c r="V179" s="85"/>
      <c r="W179" s="86"/>
      <c r="X179" s="86"/>
      <c r="Y179" s="86"/>
      <c r="Z179" s="86"/>
      <c r="AA179" s="86"/>
      <c r="AB179" s="86">
        <f t="shared" si="93"/>
        <v>0</v>
      </c>
      <c r="AC179" s="86"/>
      <c r="AD179" s="82">
        <f t="shared" si="94"/>
        <v>0</v>
      </c>
      <c r="AE179" s="119"/>
    </row>
    <row r="180" spans="1:31" s="90" customFormat="1" ht="112.9" customHeight="1" outlineLevel="2">
      <c r="A180" s="106">
        <v>12</v>
      </c>
      <c r="B180" s="77">
        <v>746</v>
      </c>
      <c r="C180" s="78">
        <v>3752</v>
      </c>
      <c r="D180" s="248" t="s">
        <v>308</v>
      </c>
      <c r="E180" s="249">
        <v>5700</v>
      </c>
      <c r="F180" s="249">
        <f t="shared" si="88"/>
        <v>6200</v>
      </c>
      <c r="G180" s="82">
        <f t="shared" si="89"/>
        <v>500</v>
      </c>
      <c r="H180" s="249">
        <f t="shared" si="90"/>
        <v>0</v>
      </c>
      <c r="I180" s="111">
        <f t="shared" si="95"/>
        <v>500</v>
      </c>
      <c r="J180" s="84"/>
      <c r="K180" s="85"/>
      <c r="L180" s="86"/>
      <c r="M180" s="86"/>
      <c r="N180" s="86"/>
      <c r="O180" s="86"/>
      <c r="P180" s="86"/>
      <c r="Q180" s="82">
        <v>500</v>
      </c>
      <c r="R180" s="112">
        <f t="shared" si="96"/>
        <v>500</v>
      </c>
      <c r="S180" s="86"/>
      <c r="T180" s="88">
        <f t="shared" si="92"/>
        <v>500</v>
      </c>
      <c r="U180" s="84"/>
      <c r="V180" s="85"/>
      <c r="W180" s="86"/>
      <c r="X180" s="86"/>
      <c r="Y180" s="86"/>
      <c r="Z180" s="86"/>
      <c r="AA180" s="86"/>
      <c r="AB180" s="86">
        <f t="shared" si="93"/>
        <v>0</v>
      </c>
      <c r="AC180" s="86"/>
      <c r="AD180" s="82">
        <f t="shared" si="94"/>
        <v>0</v>
      </c>
      <c r="AE180" s="119"/>
    </row>
    <row r="181" spans="1:31" s="90" customFormat="1" ht="112.9" customHeight="1" outlineLevel="2">
      <c r="A181" s="106">
        <v>12</v>
      </c>
      <c r="B181" s="77">
        <v>746</v>
      </c>
      <c r="C181" s="78">
        <v>4059</v>
      </c>
      <c r="D181" s="248" t="s">
        <v>309</v>
      </c>
      <c r="E181" s="249">
        <v>9850</v>
      </c>
      <c r="F181" s="249">
        <f t="shared" si="88"/>
        <v>10100</v>
      </c>
      <c r="G181" s="82">
        <f t="shared" si="89"/>
        <v>250</v>
      </c>
      <c r="H181" s="249">
        <f t="shared" si="90"/>
        <v>0</v>
      </c>
      <c r="I181" s="111">
        <v>250</v>
      </c>
      <c r="J181" s="84"/>
      <c r="K181" s="85"/>
      <c r="L181" s="86"/>
      <c r="M181" s="86"/>
      <c r="N181" s="86"/>
      <c r="O181" s="86">
        <v>250</v>
      </c>
      <c r="P181" s="86"/>
      <c r="Q181" s="82"/>
      <c r="R181" s="112">
        <f t="shared" si="96"/>
        <v>250</v>
      </c>
      <c r="S181" s="86"/>
      <c r="T181" s="88">
        <f t="shared" si="92"/>
        <v>250</v>
      </c>
      <c r="U181" s="84"/>
      <c r="V181" s="85"/>
      <c r="W181" s="86"/>
      <c r="X181" s="86"/>
      <c r="Y181" s="86"/>
      <c r="Z181" s="86"/>
      <c r="AA181" s="86"/>
      <c r="AB181" s="86"/>
      <c r="AC181" s="86"/>
      <c r="AD181" s="82"/>
      <c r="AE181" s="119"/>
    </row>
    <row r="182" spans="1:31" s="90" customFormat="1" ht="83.25" outlineLevel="2">
      <c r="A182" s="106">
        <v>12</v>
      </c>
      <c r="B182" s="77">
        <v>746</v>
      </c>
      <c r="C182" s="78">
        <v>3631</v>
      </c>
      <c r="D182" s="248" t="s">
        <v>355</v>
      </c>
      <c r="E182" s="249">
        <v>1609</v>
      </c>
      <c r="F182" s="249">
        <f t="shared" si="88"/>
        <v>1836</v>
      </c>
      <c r="G182" s="82">
        <f t="shared" si="89"/>
        <v>227</v>
      </c>
      <c r="H182" s="249">
        <f t="shared" si="90"/>
        <v>0</v>
      </c>
      <c r="I182" s="111">
        <f t="shared" si="95"/>
        <v>227</v>
      </c>
      <c r="J182" s="84"/>
      <c r="K182" s="85"/>
      <c r="L182" s="86"/>
      <c r="M182" s="86"/>
      <c r="N182" s="86"/>
      <c r="O182" s="86"/>
      <c r="P182" s="86"/>
      <c r="Q182" s="82"/>
      <c r="R182" s="112">
        <f t="shared" si="96"/>
        <v>0</v>
      </c>
      <c r="S182" s="139">
        <v>227</v>
      </c>
      <c r="T182" s="88">
        <f t="shared" si="92"/>
        <v>227</v>
      </c>
      <c r="U182" s="84"/>
      <c r="V182" s="85"/>
      <c r="W182" s="86"/>
      <c r="X182" s="86"/>
      <c r="Y182" s="86"/>
      <c r="Z182" s="86"/>
      <c r="AA182" s="86"/>
      <c r="AB182" s="86">
        <f t="shared" si="93"/>
        <v>0</v>
      </c>
      <c r="AC182" s="86"/>
      <c r="AD182" s="82">
        <f t="shared" si="94"/>
        <v>0</v>
      </c>
      <c r="AE182" s="119" t="s">
        <v>356</v>
      </c>
    </row>
    <row r="183" spans="1:31" s="90" customFormat="1" ht="58.9" customHeight="1" outlineLevel="2">
      <c r="A183" s="106">
        <v>12</v>
      </c>
      <c r="B183" s="77">
        <v>746</v>
      </c>
      <c r="C183" s="78">
        <v>4572</v>
      </c>
      <c r="D183" s="248" t="s">
        <v>294</v>
      </c>
      <c r="E183" s="249">
        <v>8650</v>
      </c>
      <c r="F183" s="249">
        <f t="shared" si="88"/>
        <v>10150</v>
      </c>
      <c r="G183" s="82">
        <v>1500</v>
      </c>
      <c r="H183" s="249">
        <f t="shared" si="90"/>
        <v>0</v>
      </c>
      <c r="I183" s="111">
        <v>1500</v>
      </c>
      <c r="J183" s="84"/>
      <c r="K183" s="85"/>
      <c r="L183" s="86"/>
      <c r="M183" s="86"/>
      <c r="N183" s="86"/>
      <c r="O183" s="86"/>
      <c r="P183" s="86"/>
      <c r="Q183" s="82">
        <v>1500</v>
      </c>
      <c r="R183" s="112">
        <f t="shared" si="96"/>
        <v>1500</v>
      </c>
      <c r="S183" s="139"/>
      <c r="T183" s="88">
        <f t="shared" si="92"/>
        <v>1500</v>
      </c>
      <c r="U183" s="84"/>
      <c r="V183" s="85"/>
      <c r="W183" s="86"/>
      <c r="X183" s="86"/>
      <c r="Y183" s="86"/>
      <c r="Z183" s="86"/>
      <c r="AA183" s="86"/>
      <c r="AB183" s="86">
        <f t="shared" si="93"/>
        <v>0</v>
      </c>
      <c r="AC183" s="86"/>
      <c r="AD183" s="82">
        <f t="shared" si="94"/>
        <v>0</v>
      </c>
      <c r="AE183" s="119"/>
    </row>
    <row r="184" spans="1:31" s="90" customFormat="1" ht="59.45" customHeight="1" outlineLevel="2" thickBot="1">
      <c r="A184" s="106">
        <v>12</v>
      </c>
      <c r="B184" s="77">
        <v>746</v>
      </c>
      <c r="C184" s="78">
        <v>4306</v>
      </c>
      <c r="D184" s="248" t="s">
        <v>414</v>
      </c>
      <c r="E184" s="249">
        <v>3900</v>
      </c>
      <c r="F184" s="249">
        <f t="shared" si="88"/>
        <v>5230</v>
      </c>
      <c r="G184" s="82">
        <f t="shared" si="89"/>
        <v>1330</v>
      </c>
      <c r="H184" s="249">
        <f t="shared" si="90"/>
        <v>0</v>
      </c>
      <c r="I184" s="111">
        <f t="shared" si="91"/>
        <v>1330</v>
      </c>
      <c r="J184" s="84"/>
      <c r="K184" s="85"/>
      <c r="L184" s="86"/>
      <c r="M184" s="86"/>
      <c r="N184" s="86"/>
      <c r="O184" s="86"/>
      <c r="P184" s="86"/>
      <c r="Q184" s="82"/>
      <c r="R184" s="103">
        <f t="shared" si="96"/>
        <v>0</v>
      </c>
      <c r="S184" s="86">
        <v>1330</v>
      </c>
      <c r="T184" s="88">
        <f t="shared" si="92"/>
        <v>1330</v>
      </c>
      <c r="U184" s="84"/>
      <c r="V184" s="85"/>
      <c r="W184" s="86"/>
      <c r="X184" s="86"/>
      <c r="Y184" s="86"/>
      <c r="Z184" s="86"/>
      <c r="AA184" s="86"/>
      <c r="AB184" s="86">
        <f t="shared" si="93"/>
        <v>0</v>
      </c>
      <c r="AC184" s="86"/>
      <c r="AD184" s="82">
        <f t="shared" si="94"/>
        <v>0</v>
      </c>
      <c r="AE184" s="119" t="s">
        <v>415</v>
      </c>
    </row>
    <row r="185" spans="1:31" s="90" customFormat="1" ht="50.1" customHeight="1" outlineLevel="1" thickBot="1">
      <c r="A185" s="106"/>
      <c r="B185" s="422" t="s">
        <v>101</v>
      </c>
      <c r="C185" s="423"/>
      <c r="D185" s="424"/>
      <c r="E185" s="245">
        <f t="shared" ref="E185:Q185" si="97">SUBTOTAL(9,E166:E184)</f>
        <v>119032.363</v>
      </c>
      <c r="F185" s="245">
        <f t="shared" si="97"/>
        <v>132809.36300000001</v>
      </c>
      <c r="G185" s="247">
        <f t="shared" si="97"/>
        <v>12277</v>
      </c>
      <c r="H185" s="245">
        <f t="shared" si="97"/>
        <v>1500</v>
      </c>
      <c r="I185" s="259">
        <f t="shared" si="97"/>
        <v>13777</v>
      </c>
      <c r="J185" s="245">
        <f t="shared" si="97"/>
        <v>0</v>
      </c>
      <c r="K185" s="245">
        <f t="shared" si="97"/>
        <v>0</v>
      </c>
      <c r="L185" s="245">
        <f t="shared" si="97"/>
        <v>0</v>
      </c>
      <c r="M185" s="245">
        <f t="shared" si="97"/>
        <v>0</v>
      </c>
      <c r="N185" s="245">
        <f t="shared" si="97"/>
        <v>0</v>
      </c>
      <c r="O185" s="245">
        <f t="shared" si="97"/>
        <v>7000</v>
      </c>
      <c r="P185" s="245">
        <f t="shared" si="97"/>
        <v>0</v>
      </c>
      <c r="Q185" s="247">
        <f t="shared" si="97"/>
        <v>3720</v>
      </c>
      <c r="R185" s="284">
        <f t="shared" si="96"/>
        <v>10720</v>
      </c>
      <c r="S185" s="245">
        <f t="shared" ref="S185:AD185" si="98">SUBTOTAL(9,S166:S184)</f>
        <v>1557</v>
      </c>
      <c r="T185" s="245">
        <f t="shared" si="98"/>
        <v>12277</v>
      </c>
      <c r="U185" s="245">
        <f t="shared" si="98"/>
        <v>0</v>
      </c>
      <c r="V185" s="245">
        <f t="shared" si="98"/>
        <v>0</v>
      </c>
      <c r="W185" s="245">
        <f t="shared" si="98"/>
        <v>0</v>
      </c>
      <c r="X185" s="245">
        <f t="shared" si="98"/>
        <v>0</v>
      </c>
      <c r="Y185" s="245">
        <f t="shared" si="98"/>
        <v>0</v>
      </c>
      <c r="Z185" s="245">
        <f t="shared" si="98"/>
        <v>1500</v>
      </c>
      <c r="AA185" s="245">
        <f t="shared" si="98"/>
        <v>0</v>
      </c>
      <c r="AB185" s="245">
        <f t="shared" si="98"/>
        <v>1500</v>
      </c>
      <c r="AC185" s="245">
        <f t="shared" si="98"/>
        <v>0</v>
      </c>
      <c r="AD185" s="247">
        <f t="shared" si="98"/>
        <v>1500</v>
      </c>
      <c r="AE185" s="105"/>
    </row>
    <row r="186" spans="1:31" s="90" customFormat="1" ht="70.900000000000006" customHeight="1" outlineLevel="1">
      <c r="A186" s="261">
        <v>8</v>
      </c>
      <c r="B186" s="120">
        <v>769</v>
      </c>
      <c r="C186" s="147">
        <v>4845</v>
      </c>
      <c r="D186" s="121" t="s">
        <v>214</v>
      </c>
      <c r="E186" s="81"/>
      <c r="F186" s="81">
        <f t="shared" ref="F186:F193" si="99">E186+I186</f>
        <v>300</v>
      </c>
      <c r="G186" s="110">
        <f t="shared" ref="G186:G193" si="100">T186</f>
        <v>300</v>
      </c>
      <c r="H186" s="81">
        <f t="shared" ref="H186:H193" si="101">AD186</f>
        <v>0</v>
      </c>
      <c r="I186" s="111">
        <f t="shared" ref="I186:I193" si="102">SUM(G186:H186)</f>
        <v>300</v>
      </c>
      <c r="J186" s="112">
        <v>300</v>
      </c>
      <c r="K186" s="113"/>
      <c r="L186" s="114"/>
      <c r="M186" s="106"/>
      <c r="N186" s="114"/>
      <c r="O186" s="114"/>
      <c r="P186" s="114"/>
      <c r="Q186" s="82"/>
      <c r="R186" s="112">
        <f t="shared" si="96"/>
        <v>300</v>
      </c>
      <c r="S186" s="114"/>
      <c r="T186" s="88">
        <f t="shared" ref="T186:T193" si="103">SUM(R186:S186)</f>
        <v>300</v>
      </c>
      <c r="U186" s="112"/>
      <c r="V186" s="113"/>
      <c r="W186" s="114"/>
      <c r="X186" s="114"/>
      <c r="Y186" s="114"/>
      <c r="Z186" s="114"/>
      <c r="AA186" s="114"/>
      <c r="AB186" s="86">
        <f t="shared" ref="AB186:AB193" si="104">SUM(U186:AA186)</f>
        <v>0</v>
      </c>
      <c r="AC186" s="114"/>
      <c r="AD186" s="82">
        <f t="shared" ref="AD186:AD193" si="105">SUM(AB186:AC186)</f>
        <v>0</v>
      </c>
      <c r="AE186" s="119" t="s">
        <v>216</v>
      </c>
    </row>
    <row r="187" spans="1:31" s="90" customFormat="1" ht="83.25" outlineLevel="1">
      <c r="A187" s="261">
        <v>8</v>
      </c>
      <c r="B187" s="120">
        <v>769</v>
      </c>
      <c r="C187" s="147">
        <v>4846</v>
      </c>
      <c r="D187" s="121" t="s">
        <v>401</v>
      </c>
      <c r="E187" s="81"/>
      <c r="F187" s="81">
        <f t="shared" si="99"/>
        <v>60</v>
      </c>
      <c r="G187" s="110">
        <f t="shared" si="100"/>
        <v>60</v>
      </c>
      <c r="H187" s="81">
        <f t="shared" si="101"/>
        <v>0</v>
      </c>
      <c r="I187" s="111">
        <f t="shared" si="102"/>
        <v>60</v>
      </c>
      <c r="J187" s="112">
        <v>60</v>
      </c>
      <c r="K187" s="113"/>
      <c r="L187" s="114"/>
      <c r="M187" s="257"/>
      <c r="N187" s="114"/>
      <c r="O187" s="114"/>
      <c r="P187" s="114"/>
      <c r="Q187" s="82"/>
      <c r="R187" s="112">
        <f t="shared" si="96"/>
        <v>60</v>
      </c>
      <c r="S187" s="114"/>
      <c r="T187" s="88">
        <f t="shared" si="103"/>
        <v>60</v>
      </c>
      <c r="U187" s="112"/>
      <c r="V187" s="113"/>
      <c r="W187" s="114"/>
      <c r="X187" s="114"/>
      <c r="Y187" s="114"/>
      <c r="Z187" s="114"/>
      <c r="AA187" s="114"/>
      <c r="AB187" s="86"/>
      <c r="AC187" s="114"/>
      <c r="AD187" s="82"/>
      <c r="AE187" s="119"/>
    </row>
    <row r="188" spans="1:31" s="90" customFormat="1" ht="83.25" outlineLevel="1">
      <c r="A188" s="261">
        <v>8</v>
      </c>
      <c r="B188" s="120">
        <v>769</v>
      </c>
      <c r="C188" s="147">
        <v>4847</v>
      </c>
      <c r="D188" s="121" t="s">
        <v>215</v>
      </c>
      <c r="E188" s="81"/>
      <c r="F188" s="81">
        <f t="shared" si="99"/>
        <v>100</v>
      </c>
      <c r="G188" s="110">
        <f t="shared" si="100"/>
        <v>100</v>
      </c>
      <c r="H188" s="81">
        <f t="shared" si="101"/>
        <v>0</v>
      </c>
      <c r="I188" s="111">
        <f t="shared" si="102"/>
        <v>100</v>
      </c>
      <c r="J188" s="112">
        <v>100</v>
      </c>
      <c r="K188" s="113"/>
      <c r="L188" s="114"/>
      <c r="M188" s="257"/>
      <c r="N188" s="114"/>
      <c r="O188" s="114"/>
      <c r="P188" s="114"/>
      <c r="Q188" s="82"/>
      <c r="R188" s="112">
        <f t="shared" si="96"/>
        <v>100</v>
      </c>
      <c r="S188" s="114"/>
      <c r="T188" s="88">
        <f t="shared" si="103"/>
        <v>100</v>
      </c>
      <c r="U188" s="112"/>
      <c r="V188" s="113"/>
      <c r="W188" s="114"/>
      <c r="X188" s="114"/>
      <c r="Y188" s="114"/>
      <c r="Z188" s="114"/>
      <c r="AA188" s="114"/>
      <c r="AB188" s="86">
        <f t="shared" si="104"/>
        <v>0</v>
      </c>
      <c r="AC188" s="114"/>
      <c r="AD188" s="82">
        <f t="shared" si="105"/>
        <v>0</v>
      </c>
      <c r="AE188" s="119" t="s">
        <v>217</v>
      </c>
    </row>
    <row r="189" spans="1:31" s="90" customFormat="1" ht="64.150000000000006" customHeight="1" outlineLevel="1">
      <c r="A189" s="261">
        <v>8</v>
      </c>
      <c r="B189" s="120">
        <v>769</v>
      </c>
      <c r="C189" s="147">
        <v>4848</v>
      </c>
      <c r="D189" s="121" t="s">
        <v>218</v>
      </c>
      <c r="E189" s="81"/>
      <c r="F189" s="81">
        <f t="shared" si="99"/>
        <v>200</v>
      </c>
      <c r="G189" s="110">
        <f t="shared" si="100"/>
        <v>200</v>
      </c>
      <c r="H189" s="81">
        <f t="shared" si="101"/>
        <v>0</v>
      </c>
      <c r="I189" s="111">
        <f t="shared" si="102"/>
        <v>200</v>
      </c>
      <c r="J189" s="112">
        <v>200</v>
      </c>
      <c r="K189" s="113"/>
      <c r="L189" s="114"/>
      <c r="M189" s="106"/>
      <c r="N189" s="114"/>
      <c r="O189" s="114"/>
      <c r="P189" s="114"/>
      <c r="Q189" s="82"/>
      <c r="R189" s="112">
        <f t="shared" si="96"/>
        <v>200</v>
      </c>
      <c r="S189" s="114"/>
      <c r="T189" s="88">
        <f t="shared" si="103"/>
        <v>200</v>
      </c>
      <c r="U189" s="112"/>
      <c r="V189" s="113"/>
      <c r="W189" s="114"/>
      <c r="X189" s="114"/>
      <c r="Y189" s="114"/>
      <c r="Z189" s="114"/>
      <c r="AA189" s="114"/>
      <c r="AB189" s="86">
        <f t="shared" si="104"/>
        <v>0</v>
      </c>
      <c r="AC189" s="114"/>
      <c r="AD189" s="82">
        <f t="shared" si="105"/>
        <v>0</v>
      </c>
      <c r="AE189" s="119" t="s">
        <v>219</v>
      </c>
    </row>
    <row r="190" spans="1:31" s="90" customFormat="1" ht="64.150000000000006" customHeight="1" outlineLevel="1">
      <c r="A190" s="261">
        <v>8</v>
      </c>
      <c r="B190" s="120">
        <v>769</v>
      </c>
      <c r="C190" s="147">
        <v>4849</v>
      </c>
      <c r="D190" s="121" t="s">
        <v>220</v>
      </c>
      <c r="E190" s="81"/>
      <c r="F190" s="81">
        <f t="shared" si="99"/>
        <v>50</v>
      </c>
      <c r="G190" s="110">
        <f t="shared" si="100"/>
        <v>50</v>
      </c>
      <c r="H190" s="81">
        <f t="shared" si="101"/>
        <v>0</v>
      </c>
      <c r="I190" s="111">
        <f t="shared" ref="I190:I192" si="106">SUM(G190:H190)</f>
        <v>50</v>
      </c>
      <c r="J190" s="112">
        <v>50</v>
      </c>
      <c r="K190" s="113"/>
      <c r="L190" s="114"/>
      <c r="M190" s="106"/>
      <c r="N190" s="114"/>
      <c r="O190" s="114"/>
      <c r="P190" s="114"/>
      <c r="Q190" s="82"/>
      <c r="R190" s="112">
        <f t="shared" si="96"/>
        <v>50</v>
      </c>
      <c r="S190" s="114"/>
      <c r="T190" s="88">
        <f t="shared" si="103"/>
        <v>50</v>
      </c>
      <c r="U190" s="112"/>
      <c r="V190" s="113"/>
      <c r="W190" s="114"/>
      <c r="X190" s="114"/>
      <c r="Y190" s="114"/>
      <c r="Z190" s="114"/>
      <c r="AA190" s="114"/>
      <c r="AB190" s="86">
        <f t="shared" si="104"/>
        <v>0</v>
      </c>
      <c r="AC190" s="114"/>
      <c r="AD190" s="82">
        <f t="shared" si="105"/>
        <v>0</v>
      </c>
      <c r="AE190" s="119" t="s">
        <v>221</v>
      </c>
    </row>
    <row r="191" spans="1:31" s="90" customFormat="1" ht="64.150000000000006" customHeight="1" outlineLevel="1">
      <c r="A191" s="261">
        <v>8</v>
      </c>
      <c r="B191" s="120">
        <v>769</v>
      </c>
      <c r="C191" s="147">
        <v>4850</v>
      </c>
      <c r="D191" s="121" t="s">
        <v>222</v>
      </c>
      <c r="E191" s="81"/>
      <c r="F191" s="81">
        <f t="shared" si="99"/>
        <v>65</v>
      </c>
      <c r="G191" s="110">
        <f t="shared" si="100"/>
        <v>65</v>
      </c>
      <c r="H191" s="81">
        <f t="shared" si="101"/>
        <v>0</v>
      </c>
      <c r="I191" s="111">
        <f t="shared" si="106"/>
        <v>65</v>
      </c>
      <c r="J191" s="112">
        <v>65</v>
      </c>
      <c r="K191" s="113"/>
      <c r="L191" s="114"/>
      <c r="M191" s="257"/>
      <c r="N191" s="114"/>
      <c r="O191" s="114"/>
      <c r="P191" s="114"/>
      <c r="Q191" s="82"/>
      <c r="R191" s="112">
        <f t="shared" si="96"/>
        <v>65</v>
      </c>
      <c r="S191" s="114"/>
      <c r="T191" s="88">
        <f t="shared" si="103"/>
        <v>65</v>
      </c>
      <c r="U191" s="112"/>
      <c r="V191" s="113"/>
      <c r="W191" s="114"/>
      <c r="X191" s="114"/>
      <c r="Y191" s="114"/>
      <c r="Z191" s="114"/>
      <c r="AA191" s="114"/>
      <c r="AB191" s="86">
        <f t="shared" si="104"/>
        <v>0</v>
      </c>
      <c r="AC191" s="114"/>
      <c r="AD191" s="82">
        <f t="shared" si="105"/>
        <v>0</v>
      </c>
      <c r="AE191" s="119"/>
    </row>
    <row r="192" spans="1:31" s="90" customFormat="1" ht="64.150000000000006" customHeight="1" outlineLevel="1" thickBot="1">
      <c r="A192" s="261">
        <v>8</v>
      </c>
      <c r="B192" s="120">
        <v>769</v>
      </c>
      <c r="C192" s="147">
        <v>4851</v>
      </c>
      <c r="D192" s="121" t="s">
        <v>402</v>
      </c>
      <c r="E192" s="81"/>
      <c r="F192" s="81">
        <f t="shared" si="99"/>
        <v>50</v>
      </c>
      <c r="G192" s="110">
        <f t="shared" si="100"/>
        <v>50</v>
      </c>
      <c r="H192" s="81">
        <f t="shared" si="101"/>
        <v>0</v>
      </c>
      <c r="I192" s="111">
        <f t="shared" si="106"/>
        <v>50</v>
      </c>
      <c r="J192" s="112">
        <v>50</v>
      </c>
      <c r="K192" s="113"/>
      <c r="L192" s="114"/>
      <c r="M192" s="257"/>
      <c r="N192" s="114"/>
      <c r="O192" s="114"/>
      <c r="P192" s="114"/>
      <c r="Q192" s="82"/>
      <c r="R192" s="112">
        <f t="shared" si="96"/>
        <v>50</v>
      </c>
      <c r="S192" s="114"/>
      <c r="T192" s="88">
        <f t="shared" si="103"/>
        <v>50</v>
      </c>
      <c r="U192" s="112"/>
      <c r="V192" s="113"/>
      <c r="W192" s="114"/>
      <c r="X192" s="114"/>
      <c r="Y192" s="114"/>
      <c r="Z192" s="114"/>
      <c r="AA192" s="114"/>
      <c r="AB192" s="86">
        <f t="shared" si="104"/>
        <v>0</v>
      </c>
      <c r="AC192" s="114"/>
      <c r="AD192" s="82">
        <f t="shared" si="105"/>
        <v>0</v>
      </c>
      <c r="AE192" s="119"/>
    </row>
    <row r="193" spans="1:31" s="90" customFormat="1" ht="64.150000000000006" hidden="1" customHeight="1" outlineLevel="1" thickBot="1">
      <c r="A193" s="261"/>
      <c r="B193" s="120">
        <v>769</v>
      </c>
      <c r="C193" s="147"/>
      <c r="D193" s="121"/>
      <c r="E193" s="81"/>
      <c r="F193" s="81">
        <f t="shared" si="99"/>
        <v>0</v>
      </c>
      <c r="G193" s="110">
        <f t="shared" si="100"/>
        <v>0</v>
      </c>
      <c r="H193" s="81">
        <f t="shared" si="101"/>
        <v>0</v>
      </c>
      <c r="I193" s="111">
        <f t="shared" si="102"/>
        <v>0</v>
      </c>
      <c r="J193" s="112"/>
      <c r="K193" s="113"/>
      <c r="L193" s="114"/>
      <c r="M193" s="271"/>
      <c r="N193" s="114"/>
      <c r="O193" s="114"/>
      <c r="P193" s="114"/>
      <c r="Q193" s="82"/>
      <c r="R193" s="112">
        <f t="shared" si="96"/>
        <v>0</v>
      </c>
      <c r="S193" s="114"/>
      <c r="T193" s="88">
        <f t="shared" si="103"/>
        <v>0</v>
      </c>
      <c r="U193" s="112"/>
      <c r="V193" s="113"/>
      <c r="W193" s="114"/>
      <c r="X193" s="114"/>
      <c r="Y193" s="114"/>
      <c r="Z193" s="114"/>
      <c r="AA193" s="114"/>
      <c r="AB193" s="86">
        <f t="shared" si="104"/>
        <v>0</v>
      </c>
      <c r="AC193" s="114"/>
      <c r="AD193" s="82">
        <f t="shared" si="105"/>
        <v>0</v>
      </c>
      <c r="AE193" s="119"/>
    </row>
    <row r="194" spans="1:31" s="90" customFormat="1" ht="61.9" customHeight="1" outlineLevel="1" thickBot="1">
      <c r="A194" s="106"/>
      <c r="B194" s="422" t="s">
        <v>100</v>
      </c>
      <c r="C194" s="423"/>
      <c r="D194" s="424"/>
      <c r="E194" s="245">
        <f t="shared" ref="E194:Q194" si="107">SUBTOTAL(9,E186:E193)</f>
        <v>0</v>
      </c>
      <c r="F194" s="245">
        <f t="shared" si="107"/>
        <v>825</v>
      </c>
      <c r="G194" s="245">
        <f t="shared" si="107"/>
        <v>825</v>
      </c>
      <c r="H194" s="245">
        <f t="shared" si="107"/>
        <v>0</v>
      </c>
      <c r="I194" s="245">
        <f t="shared" si="107"/>
        <v>825</v>
      </c>
      <c r="J194" s="245">
        <f t="shared" si="107"/>
        <v>825</v>
      </c>
      <c r="K194" s="245">
        <f t="shared" si="107"/>
        <v>0</v>
      </c>
      <c r="L194" s="245">
        <f t="shared" si="107"/>
        <v>0</v>
      </c>
      <c r="M194" s="245">
        <f t="shared" si="107"/>
        <v>0</v>
      </c>
      <c r="N194" s="245">
        <f t="shared" si="107"/>
        <v>0</v>
      </c>
      <c r="O194" s="245">
        <f t="shared" si="107"/>
        <v>0</v>
      </c>
      <c r="P194" s="245">
        <f t="shared" si="107"/>
        <v>0</v>
      </c>
      <c r="Q194" s="247">
        <f t="shared" si="107"/>
        <v>0</v>
      </c>
      <c r="R194" s="112">
        <f t="shared" si="96"/>
        <v>825</v>
      </c>
      <c r="S194" s="245">
        <f t="shared" ref="S194:AD194" si="108">SUBTOTAL(9,S186:S193)</f>
        <v>0</v>
      </c>
      <c r="T194" s="245">
        <f t="shared" si="108"/>
        <v>825</v>
      </c>
      <c r="U194" s="245">
        <f t="shared" si="108"/>
        <v>0</v>
      </c>
      <c r="V194" s="245">
        <f t="shared" si="108"/>
        <v>0</v>
      </c>
      <c r="W194" s="245">
        <f t="shared" si="108"/>
        <v>0</v>
      </c>
      <c r="X194" s="245">
        <f t="shared" si="108"/>
        <v>0</v>
      </c>
      <c r="Y194" s="245">
        <f t="shared" si="108"/>
        <v>0</v>
      </c>
      <c r="Z194" s="245">
        <f t="shared" si="108"/>
        <v>0</v>
      </c>
      <c r="AA194" s="245">
        <f t="shared" si="108"/>
        <v>0</v>
      </c>
      <c r="AB194" s="245">
        <f t="shared" si="108"/>
        <v>0</v>
      </c>
      <c r="AC194" s="245">
        <f t="shared" si="108"/>
        <v>0</v>
      </c>
      <c r="AD194" s="245">
        <f t="shared" si="108"/>
        <v>0</v>
      </c>
      <c r="AE194" s="105"/>
    </row>
    <row r="195" spans="1:31" s="90" customFormat="1" ht="61.15" customHeight="1" outlineLevel="1">
      <c r="A195" s="106">
        <v>5</v>
      </c>
      <c r="B195" s="120">
        <v>812</v>
      </c>
      <c r="C195" s="147">
        <v>4852</v>
      </c>
      <c r="D195" s="121" t="s">
        <v>211</v>
      </c>
      <c r="E195" s="81"/>
      <c r="F195" s="81">
        <f t="shared" ref="F195:F204" si="109">E195+I195</f>
        <v>169.99600000000001</v>
      </c>
      <c r="G195" s="117">
        <f t="shared" ref="G195:G204" si="110">T195</f>
        <v>169.99600000000001</v>
      </c>
      <c r="H195" s="81">
        <f t="shared" ref="H195:H204" si="111">AD195</f>
        <v>0</v>
      </c>
      <c r="I195" s="111">
        <f t="shared" ref="I195:I204" si="112">SUM(G195:H195)</f>
        <v>169.99600000000001</v>
      </c>
      <c r="J195" s="112"/>
      <c r="K195" s="113"/>
      <c r="L195" s="114"/>
      <c r="M195" s="114">
        <v>31</v>
      </c>
      <c r="N195" s="114"/>
      <c r="O195" s="114"/>
      <c r="P195" s="114"/>
      <c r="Q195" s="82"/>
      <c r="R195" s="112">
        <f t="shared" si="96"/>
        <v>31</v>
      </c>
      <c r="S195" s="114">
        <v>138.99600000000001</v>
      </c>
      <c r="T195" s="88">
        <f>SUM(R195:S195)</f>
        <v>169.99600000000001</v>
      </c>
      <c r="U195" s="112"/>
      <c r="V195" s="113"/>
      <c r="W195" s="114"/>
      <c r="X195" s="114"/>
      <c r="Y195" s="114"/>
      <c r="Z195" s="114"/>
      <c r="AA195" s="114"/>
      <c r="AB195" s="86">
        <f t="shared" ref="AB195:AB204" si="113">SUM(U195:AA195)</f>
        <v>0</v>
      </c>
      <c r="AC195" s="114"/>
      <c r="AD195" s="82">
        <f t="shared" ref="AD195:AD204" si="114">SUM(AB195:AC195)</f>
        <v>0</v>
      </c>
      <c r="AE195" s="119" t="s">
        <v>209</v>
      </c>
    </row>
    <row r="196" spans="1:31" s="90" customFormat="1" ht="90.6" customHeight="1" outlineLevel="1">
      <c r="A196" s="106">
        <v>11</v>
      </c>
      <c r="B196" s="120">
        <v>812</v>
      </c>
      <c r="C196" s="116">
        <v>3849</v>
      </c>
      <c r="D196" s="121" t="s">
        <v>278</v>
      </c>
      <c r="E196" s="81">
        <v>17724</v>
      </c>
      <c r="F196" s="81">
        <f t="shared" si="109"/>
        <v>29600</v>
      </c>
      <c r="G196" s="117">
        <f t="shared" si="110"/>
        <v>11876</v>
      </c>
      <c r="H196" s="81">
        <f t="shared" si="111"/>
        <v>0</v>
      </c>
      <c r="I196" s="111">
        <f t="shared" si="112"/>
        <v>11876</v>
      </c>
      <c r="J196" s="112"/>
      <c r="K196" s="113"/>
      <c r="L196" s="114"/>
      <c r="M196" s="114">
        <v>969</v>
      </c>
      <c r="N196" s="114"/>
      <c r="O196" s="114"/>
      <c r="P196" s="114">
        <v>4000</v>
      </c>
      <c r="Q196" s="82">
        <v>6907</v>
      </c>
      <c r="R196" s="112">
        <f t="shared" si="96"/>
        <v>11876</v>
      </c>
      <c r="S196" s="114"/>
      <c r="T196" s="88">
        <f t="shared" ref="T196:T204" si="115">SUM(R196:S196)</f>
        <v>11876</v>
      </c>
      <c r="U196" s="112"/>
      <c r="V196" s="113"/>
      <c r="W196" s="114"/>
      <c r="X196" s="114"/>
      <c r="Y196" s="114"/>
      <c r="Z196" s="114"/>
      <c r="AA196" s="114"/>
      <c r="AB196" s="86">
        <f t="shared" si="113"/>
        <v>0</v>
      </c>
      <c r="AC196" s="114"/>
      <c r="AD196" s="82">
        <f t="shared" si="114"/>
        <v>0</v>
      </c>
      <c r="AE196" s="119"/>
    </row>
    <row r="197" spans="1:31" s="90" customFormat="1" ht="90.6" customHeight="1" outlineLevel="1">
      <c r="A197" s="106">
        <v>20</v>
      </c>
      <c r="B197" s="120">
        <v>812</v>
      </c>
      <c r="C197" s="147">
        <v>4853</v>
      </c>
      <c r="D197" s="121" t="s">
        <v>337</v>
      </c>
      <c r="E197" s="81"/>
      <c r="F197" s="81">
        <f t="shared" si="109"/>
        <v>350</v>
      </c>
      <c r="G197" s="117">
        <f t="shared" si="110"/>
        <v>250</v>
      </c>
      <c r="H197" s="81">
        <f t="shared" si="111"/>
        <v>100</v>
      </c>
      <c r="I197" s="111">
        <f t="shared" si="112"/>
        <v>350</v>
      </c>
      <c r="J197" s="112"/>
      <c r="K197" s="113"/>
      <c r="L197" s="114"/>
      <c r="M197" s="114"/>
      <c r="N197" s="114"/>
      <c r="O197" s="114"/>
      <c r="P197" s="114"/>
      <c r="Q197" s="82">
        <v>250</v>
      </c>
      <c r="R197" s="112">
        <f t="shared" si="96"/>
        <v>250</v>
      </c>
      <c r="S197" s="114"/>
      <c r="T197" s="88">
        <f t="shared" si="115"/>
        <v>250</v>
      </c>
      <c r="U197" s="112">
        <v>100</v>
      </c>
      <c r="V197" s="113"/>
      <c r="W197" s="114"/>
      <c r="X197" s="114"/>
      <c r="Y197" s="114"/>
      <c r="Z197" s="114"/>
      <c r="AA197" s="114"/>
      <c r="AB197" s="86">
        <f t="shared" si="113"/>
        <v>100</v>
      </c>
      <c r="AC197" s="114"/>
      <c r="AD197" s="82">
        <f t="shared" si="114"/>
        <v>100</v>
      </c>
      <c r="AE197" s="119"/>
    </row>
    <row r="198" spans="1:31" s="90" customFormat="1" ht="90.6" customHeight="1" outlineLevel="1">
      <c r="A198" s="106">
        <v>20</v>
      </c>
      <c r="B198" s="120">
        <v>812</v>
      </c>
      <c r="C198" s="116">
        <v>4671</v>
      </c>
      <c r="D198" s="121" t="s">
        <v>358</v>
      </c>
      <c r="E198" s="81">
        <v>700</v>
      </c>
      <c r="F198" s="81">
        <f t="shared" si="109"/>
        <v>2400</v>
      </c>
      <c r="G198" s="117">
        <f t="shared" si="110"/>
        <v>400</v>
      </c>
      <c r="H198" s="81">
        <f t="shared" si="111"/>
        <v>1300</v>
      </c>
      <c r="I198" s="111">
        <f t="shared" ref="I198:I202" si="116">SUM(G198:H198)</f>
        <v>1700</v>
      </c>
      <c r="J198" s="112"/>
      <c r="K198" s="113"/>
      <c r="L198" s="114"/>
      <c r="M198" s="114"/>
      <c r="N198" s="114"/>
      <c r="O198" s="114"/>
      <c r="P198" s="114"/>
      <c r="Q198" s="82">
        <v>400</v>
      </c>
      <c r="R198" s="112">
        <f t="shared" si="96"/>
        <v>400</v>
      </c>
      <c r="S198" s="114"/>
      <c r="T198" s="88">
        <f t="shared" si="115"/>
        <v>400</v>
      </c>
      <c r="U198" s="112">
        <v>1300</v>
      </c>
      <c r="V198" s="113"/>
      <c r="W198" s="114"/>
      <c r="X198" s="114"/>
      <c r="Y198" s="114"/>
      <c r="Z198" s="114"/>
      <c r="AA198" s="114"/>
      <c r="AB198" s="86">
        <f t="shared" si="113"/>
        <v>1300</v>
      </c>
      <c r="AC198" s="114"/>
      <c r="AD198" s="82">
        <f t="shared" si="114"/>
        <v>1300</v>
      </c>
      <c r="AE198" s="119"/>
    </row>
    <row r="199" spans="1:31" s="90" customFormat="1" ht="90.6" customHeight="1" outlineLevel="1">
      <c r="A199" s="106">
        <v>20</v>
      </c>
      <c r="B199" s="120">
        <v>812</v>
      </c>
      <c r="C199" s="116">
        <v>4672</v>
      </c>
      <c r="D199" s="121" t="s">
        <v>359</v>
      </c>
      <c r="E199" s="81">
        <v>250</v>
      </c>
      <c r="F199" s="81">
        <f t="shared" si="109"/>
        <v>600</v>
      </c>
      <c r="G199" s="117">
        <f t="shared" si="110"/>
        <v>200</v>
      </c>
      <c r="H199" s="81">
        <f t="shared" si="111"/>
        <v>150</v>
      </c>
      <c r="I199" s="111">
        <f t="shared" si="116"/>
        <v>350</v>
      </c>
      <c r="J199" s="112">
        <v>100</v>
      </c>
      <c r="K199" s="113"/>
      <c r="L199" s="114"/>
      <c r="M199" s="114"/>
      <c r="N199" s="114"/>
      <c r="O199" s="114"/>
      <c r="P199" s="114"/>
      <c r="Q199" s="82">
        <v>100</v>
      </c>
      <c r="R199" s="112">
        <f t="shared" si="96"/>
        <v>200</v>
      </c>
      <c r="S199" s="114"/>
      <c r="T199" s="88">
        <f t="shared" si="115"/>
        <v>200</v>
      </c>
      <c r="U199" s="112">
        <v>150</v>
      </c>
      <c r="V199" s="113"/>
      <c r="W199" s="114"/>
      <c r="X199" s="114"/>
      <c r="Y199" s="114"/>
      <c r="Z199" s="114"/>
      <c r="AA199" s="114"/>
      <c r="AB199" s="86">
        <f t="shared" si="113"/>
        <v>150</v>
      </c>
      <c r="AC199" s="114"/>
      <c r="AD199" s="82">
        <f t="shared" si="114"/>
        <v>150</v>
      </c>
      <c r="AE199" s="119"/>
    </row>
    <row r="200" spans="1:31" s="90" customFormat="1" ht="90.6" customHeight="1" outlineLevel="1">
      <c r="A200" s="106"/>
      <c r="B200" s="120">
        <v>812</v>
      </c>
      <c r="C200" s="147">
        <v>4854</v>
      </c>
      <c r="D200" s="121" t="s">
        <v>453</v>
      </c>
      <c r="E200" s="81"/>
      <c r="F200" s="81">
        <f t="shared" si="109"/>
        <v>400</v>
      </c>
      <c r="G200" s="117">
        <f t="shared" si="110"/>
        <v>400</v>
      </c>
      <c r="H200" s="81">
        <f t="shared" si="111"/>
        <v>0</v>
      </c>
      <c r="I200" s="111">
        <v>400</v>
      </c>
      <c r="J200" s="112"/>
      <c r="K200" s="113"/>
      <c r="L200" s="114"/>
      <c r="M200" s="114"/>
      <c r="N200" s="114"/>
      <c r="O200" s="114"/>
      <c r="P200" s="114"/>
      <c r="Q200" s="82">
        <v>400</v>
      </c>
      <c r="R200" s="112">
        <f t="shared" si="96"/>
        <v>400</v>
      </c>
      <c r="S200" s="114"/>
      <c r="T200" s="88">
        <f t="shared" si="115"/>
        <v>400</v>
      </c>
      <c r="U200" s="112"/>
      <c r="V200" s="113"/>
      <c r="W200" s="114"/>
      <c r="X200" s="114"/>
      <c r="Y200" s="114"/>
      <c r="Z200" s="114"/>
      <c r="AA200" s="114"/>
      <c r="AB200" s="86"/>
      <c r="AC200" s="114"/>
      <c r="AD200" s="82"/>
      <c r="AE200" s="119"/>
    </row>
    <row r="201" spans="1:31" s="90" customFormat="1" ht="90.6" customHeight="1" outlineLevel="1">
      <c r="A201" s="106">
        <v>25</v>
      </c>
      <c r="B201" s="120">
        <v>812</v>
      </c>
      <c r="C201" s="147">
        <v>4855</v>
      </c>
      <c r="D201" s="121" t="s">
        <v>350</v>
      </c>
      <c r="E201" s="81"/>
      <c r="F201" s="81">
        <f t="shared" si="109"/>
        <v>2535.6999999999998</v>
      </c>
      <c r="G201" s="117">
        <f t="shared" si="110"/>
        <v>120</v>
      </c>
      <c r="H201" s="81">
        <f t="shared" si="111"/>
        <v>2415.6999999999998</v>
      </c>
      <c r="I201" s="111">
        <f t="shared" si="116"/>
        <v>2535.6999999999998</v>
      </c>
      <c r="J201" s="112">
        <v>120</v>
      </c>
      <c r="K201" s="113"/>
      <c r="L201" s="114"/>
      <c r="M201" s="114"/>
      <c r="N201" s="114"/>
      <c r="O201" s="114"/>
      <c r="P201" s="114"/>
      <c r="Q201" s="82"/>
      <c r="R201" s="112">
        <f t="shared" si="96"/>
        <v>120</v>
      </c>
      <c r="S201" s="114"/>
      <c r="T201" s="88">
        <f t="shared" si="115"/>
        <v>120</v>
      </c>
      <c r="U201" s="112">
        <v>2415.6999999999998</v>
      </c>
      <c r="V201" s="113"/>
      <c r="W201" s="114"/>
      <c r="X201" s="114"/>
      <c r="Y201" s="114"/>
      <c r="Z201" s="114"/>
      <c r="AA201" s="114"/>
      <c r="AB201" s="86">
        <f t="shared" si="113"/>
        <v>2415.6999999999998</v>
      </c>
      <c r="AC201" s="114"/>
      <c r="AD201" s="82">
        <f t="shared" si="114"/>
        <v>2415.6999999999998</v>
      </c>
      <c r="AE201" s="119"/>
    </row>
    <row r="202" spans="1:31" s="90" customFormat="1" ht="90.6" customHeight="1" outlineLevel="1">
      <c r="A202" s="106">
        <v>25</v>
      </c>
      <c r="B202" s="120">
        <v>812</v>
      </c>
      <c r="C202" s="147">
        <v>4856</v>
      </c>
      <c r="D202" s="121" t="s">
        <v>351</v>
      </c>
      <c r="E202" s="81"/>
      <c r="F202" s="81">
        <f t="shared" si="109"/>
        <v>2535.6999999999998</v>
      </c>
      <c r="G202" s="117">
        <f t="shared" si="110"/>
        <v>120</v>
      </c>
      <c r="H202" s="81">
        <f t="shared" si="111"/>
        <v>2415.6999999999998</v>
      </c>
      <c r="I202" s="111">
        <f t="shared" si="116"/>
        <v>2535.6999999999998</v>
      </c>
      <c r="J202" s="112">
        <v>120</v>
      </c>
      <c r="K202" s="113"/>
      <c r="L202" s="114"/>
      <c r="M202" s="114"/>
      <c r="N202" s="114"/>
      <c r="O202" s="114"/>
      <c r="P202" s="114"/>
      <c r="Q202" s="82"/>
      <c r="R202" s="112">
        <f t="shared" si="96"/>
        <v>120</v>
      </c>
      <c r="S202" s="114"/>
      <c r="T202" s="88">
        <f t="shared" si="115"/>
        <v>120</v>
      </c>
      <c r="U202" s="112">
        <v>2415.6999999999998</v>
      </c>
      <c r="V202" s="113"/>
      <c r="W202" s="114"/>
      <c r="X202" s="114"/>
      <c r="Y202" s="114"/>
      <c r="Z202" s="114"/>
      <c r="AA202" s="114"/>
      <c r="AB202" s="86">
        <f t="shared" si="113"/>
        <v>2415.6999999999998</v>
      </c>
      <c r="AC202" s="114"/>
      <c r="AD202" s="82">
        <f t="shared" si="114"/>
        <v>2415.6999999999998</v>
      </c>
      <c r="AE202" s="119"/>
    </row>
    <row r="203" spans="1:31" s="90" customFormat="1" ht="90.6" customHeight="1" outlineLevel="1">
      <c r="A203" s="106">
        <v>11</v>
      </c>
      <c r="B203" s="120">
        <v>812</v>
      </c>
      <c r="C203" s="116">
        <v>4061</v>
      </c>
      <c r="D203" s="405" t="s">
        <v>428</v>
      </c>
      <c r="E203" s="81">
        <v>15019</v>
      </c>
      <c r="F203" s="81">
        <f t="shared" si="109"/>
        <v>17000.431</v>
      </c>
      <c r="G203" s="117">
        <f t="shared" si="110"/>
        <v>1981.431</v>
      </c>
      <c r="H203" s="81">
        <f t="shared" si="111"/>
        <v>0</v>
      </c>
      <c r="I203" s="111">
        <f t="shared" ref="I203" si="117">SUM(G203:H203)</f>
        <v>1981.431</v>
      </c>
      <c r="J203" s="123"/>
      <c r="K203" s="113"/>
      <c r="L203" s="114"/>
      <c r="M203" s="114"/>
      <c r="N203" s="114"/>
      <c r="O203" s="114"/>
      <c r="P203" s="114"/>
      <c r="Q203" s="82">
        <v>1981.431</v>
      </c>
      <c r="R203" s="112">
        <f t="shared" si="96"/>
        <v>1981.431</v>
      </c>
      <c r="S203" s="114"/>
      <c r="T203" s="88">
        <f t="shared" si="115"/>
        <v>1981.431</v>
      </c>
      <c r="U203" s="112"/>
      <c r="V203" s="113"/>
      <c r="W203" s="114"/>
      <c r="X203" s="114"/>
      <c r="Y203" s="114"/>
      <c r="Z203" s="114"/>
      <c r="AA203" s="114"/>
      <c r="AB203" s="86">
        <f t="shared" si="113"/>
        <v>0</v>
      </c>
      <c r="AC203" s="114"/>
      <c r="AD203" s="82">
        <f t="shared" si="114"/>
        <v>0</v>
      </c>
      <c r="AE203" s="119"/>
    </row>
    <row r="204" spans="1:31" s="90" customFormat="1" ht="90.6" customHeight="1" outlineLevel="1" thickBot="1">
      <c r="A204" s="106">
        <v>25</v>
      </c>
      <c r="B204" s="120">
        <v>812</v>
      </c>
      <c r="C204" s="147">
        <v>4857</v>
      </c>
      <c r="D204" s="121" t="s">
        <v>425</v>
      </c>
      <c r="E204" s="81"/>
      <c r="F204" s="81">
        <f t="shared" si="109"/>
        <v>104</v>
      </c>
      <c r="G204" s="117">
        <f t="shared" si="110"/>
        <v>104</v>
      </c>
      <c r="H204" s="81">
        <f t="shared" si="111"/>
        <v>0</v>
      </c>
      <c r="I204" s="111">
        <f t="shared" si="112"/>
        <v>104</v>
      </c>
      <c r="J204" s="123"/>
      <c r="K204" s="113"/>
      <c r="L204" s="114"/>
      <c r="M204" s="114"/>
      <c r="N204" s="114"/>
      <c r="O204" s="114"/>
      <c r="P204" s="114"/>
      <c r="Q204" s="82"/>
      <c r="R204" s="103">
        <f t="shared" si="96"/>
        <v>0</v>
      </c>
      <c r="S204" s="114">
        <v>104</v>
      </c>
      <c r="T204" s="88">
        <f t="shared" si="115"/>
        <v>104</v>
      </c>
      <c r="U204" s="112"/>
      <c r="V204" s="113"/>
      <c r="W204" s="114"/>
      <c r="X204" s="114"/>
      <c r="Y204" s="114"/>
      <c r="Z204" s="114"/>
      <c r="AA204" s="114"/>
      <c r="AB204" s="86">
        <f t="shared" si="113"/>
        <v>0</v>
      </c>
      <c r="AC204" s="114"/>
      <c r="AD204" s="82">
        <f t="shared" si="114"/>
        <v>0</v>
      </c>
      <c r="AE204" s="119" t="s">
        <v>341</v>
      </c>
    </row>
    <row r="205" spans="1:31" s="90" customFormat="1" ht="90.6" customHeight="1" thickBot="1">
      <c r="A205" s="106"/>
      <c r="B205" s="392"/>
      <c r="C205" s="293"/>
      <c r="D205" s="392" t="s">
        <v>99</v>
      </c>
      <c r="E205" s="245">
        <f t="shared" ref="E205:Q205" si="118">SUBTOTAL(9,E195:E204)</f>
        <v>33693</v>
      </c>
      <c r="F205" s="245">
        <f t="shared" si="118"/>
        <v>55695.82699999999</v>
      </c>
      <c r="G205" s="245">
        <f t="shared" si="118"/>
        <v>15621.427</v>
      </c>
      <c r="H205" s="245">
        <f t="shared" si="118"/>
        <v>6381.4</v>
      </c>
      <c r="I205" s="247">
        <f t="shared" si="118"/>
        <v>22002.827000000001</v>
      </c>
      <c r="J205" s="245">
        <f t="shared" si="118"/>
        <v>340</v>
      </c>
      <c r="K205" s="245">
        <f t="shared" si="118"/>
        <v>0</v>
      </c>
      <c r="L205" s="245">
        <f t="shared" si="118"/>
        <v>0</v>
      </c>
      <c r="M205" s="245">
        <f t="shared" si="118"/>
        <v>1000</v>
      </c>
      <c r="N205" s="245">
        <f t="shared" si="118"/>
        <v>0</v>
      </c>
      <c r="O205" s="245">
        <f t="shared" si="118"/>
        <v>0</v>
      </c>
      <c r="P205" s="245">
        <f t="shared" si="118"/>
        <v>4000</v>
      </c>
      <c r="Q205" s="247">
        <f t="shared" si="118"/>
        <v>10038.431</v>
      </c>
      <c r="R205" s="245">
        <f t="shared" si="96"/>
        <v>15378.431</v>
      </c>
      <c r="S205" s="245">
        <f t="shared" ref="S205:AD205" si="119">SUBTOTAL(9,S195:S204)</f>
        <v>242.99600000000001</v>
      </c>
      <c r="T205" s="245">
        <f t="shared" si="119"/>
        <v>15621.427</v>
      </c>
      <c r="U205" s="245">
        <f t="shared" si="119"/>
        <v>6381.4</v>
      </c>
      <c r="V205" s="245">
        <f t="shared" si="119"/>
        <v>0</v>
      </c>
      <c r="W205" s="245">
        <f t="shared" si="119"/>
        <v>0</v>
      </c>
      <c r="X205" s="245">
        <f t="shared" si="119"/>
        <v>0</v>
      </c>
      <c r="Y205" s="245">
        <f t="shared" si="119"/>
        <v>0</v>
      </c>
      <c r="Z205" s="245">
        <f t="shared" si="119"/>
        <v>0</v>
      </c>
      <c r="AA205" s="245">
        <f t="shared" si="119"/>
        <v>0</v>
      </c>
      <c r="AB205" s="245">
        <f t="shared" si="119"/>
        <v>6381.4</v>
      </c>
      <c r="AC205" s="245">
        <f t="shared" si="119"/>
        <v>0</v>
      </c>
      <c r="AD205" s="245">
        <f t="shared" si="119"/>
        <v>6381.4</v>
      </c>
      <c r="AE205" s="294"/>
    </row>
    <row r="206" spans="1:31" s="90" customFormat="1" ht="58.15" customHeight="1">
      <c r="A206" s="106">
        <v>11</v>
      </c>
      <c r="B206" s="149">
        <v>813</v>
      </c>
      <c r="C206" s="150">
        <v>4675</v>
      </c>
      <c r="D206" s="151" t="s">
        <v>279</v>
      </c>
      <c r="E206" s="97">
        <v>13079</v>
      </c>
      <c r="F206" s="87">
        <f t="shared" ref="F206:F213" si="120">E206+I206</f>
        <v>16700</v>
      </c>
      <c r="G206" s="104">
        <f t="shared" ref="G206:G213" si="121">T206</f>
        <v>3621</v>
      </c>
      <c r="H206" s="102">
        <f t="shared" ref="H206:H213" si="122">AD206</f>
        <v>0</v>
      </c>
      <c r="I206" s="152">
        <f t="shared" ref="I206:I213" si="123">SUM(G206:H206)</f>
        <v>3621</v>
      </c>
      <c r="J206" s="101"/>
      <c r="K206" s="153"/>
      <c r="L206" s="104"/>
      <c r="M206" s="104">
        <f>2027+61+1500</f>
        <v>3588</v>
      </c>
      <c r="N206" s="104"/>
      <c r="O206" s="104"/>
      <c r="P206" s="104"/>
      <c r="Q206" s="110">
        <f>1594-61-1500</f>
        <v>33</v>
      </c>
      <c r="R206" s="84">
        <f t="shared" si="96"/>
        <v>3621</v>
      </c>
      <c r="S206" s="135"/>
      <c r="T206" s="118">
        <f t="shared" ref="T206:T213" si="124">SUM(R206:S206)</f>
        <v>3621</v>
      </c>
      <c r="U206" s="153"/>
      <c r="V206" s="104"/>
      <c r="W206" s="104"/>
      <c r="X206" s="104"/>
      <c r="Y206" s="104"/>
      <c r="Z206" s="104"/>
      <c r="AA206" s="104"/>
      <c r="AB206" s="104">
        <f t="shared" ref="AB206:AB213" si="125">SUM(U206:AA206)</f>
        <v>0</v>
      </c>
      <c r="AC206" s="104"/>
      <c r="AD206" s="96">
        <f t="shared" ref="AD206:AD213" si="126">SUM(AB206:AC206)</f>
        <v>0</v>
      </c>
      <c r="AE206" s="154"/>
    </row>
    <row r="207" spans="1:31" s="90" customFormat="1" ht="82.5" customHeight="1">
      <c r="A207" s="155">
        <v>11</v>
      </c>
      <c r="B207" s="156">
        <v>813</v>
      </c>
      <c r="C207" s="157">
        <v>4674</v>
      </c>
      <c r="D207" s="295" t="s">
        <v>281</v>
      </c>
      <c r="E207" s="95">
        <v>1000</v>
      </c>
      <c r="F207" s="112">
        <f t="shared" si="120"/>
        <v>1800</v>
      </c>
      <c r="G207" s="100">
        <f t="shared" si="121"/>
        <v>800</v>
      </c>
      <c r="H207" s="144">
        <f t="shared" si="122"/>
        <v>0</v>
      </c>
      <c r="I207" s="159">
        <f t="shared" ref="I207:I212" si="127">SUM(G207:H207)</f>
        <v>800</v>
      </c>
      <c r="J207" s="103"/>
      <c r="K207" s="99"/>
      <c r="L207" s="100"/>
      <c r="M207" s="100"/>
      <c r="N207" s="100"/>
      <c r="O207" s="100"/>
      <c r="P207" s="100"/>
      <c r="Q207" s="160">
        <v>800</v>
      </c>
      <c r="R207" s="112">
        <f t="shared" si="96"/>
        <v>800</v>
      </c>
      <c r="S207" s="100"/>
      <c r="T207" s="118">
        <f t="shared" si="124"/>
        <v>800</v>
      </c>
      <c r="U207" s="99"/>
      <c r="V207" s="100"/>
      <c r="W207" s="100"/>
      <c r="X207" s="100"/>
      <c r="Y207" s="100"/>
      <c r="Z207" s="100"/>
      <c r="AA207" s="100"/>
      <c r="AB207" s="100">
        <f t="shared" si="125"/>
        <v>0</v>
      </c>
      <c r="AC207" s="100"/>
      <c r="AD207" s="160">
        <f t="shared" si="126"/>
        <v>0</v>
      </c>
      <c r="AE207" s="161"/>
    </row>
    <row r="208" spans="1:31" s="90" customFormat="1" ht="82.5" customHeight="1">
      <c r="A208" s="155">
        <v>25</v>
      </c>
      <c r="B208" s="156">
        <v>813</v>
      </c>
      <c r="C208" s="157">
        <v>4574</v>
      </c>
      <c r="D208" s="158" t="s">
        <v>361</v>
      </c>
      <c r="E208" s="95">
        <v>7350</v>
      </c>
      <c r="F208" s="101">
        <f t="shared" si="120"/>
        <v>7750</v>
      </c>
      <c r="G208" s="100">
        <f t="shared" si="121"/>
        <v>400</v>
      </c>
      <c r="H208" s="144">
        <f t="shared" si="122"/>
        <v>0</v>
      </c>
      <c r="I208" s="159">
        <f t="shared" si="127"/>
        <v>400</v>
      </c>
      <c r="J208" s="103"/>
      <c r="K208" s="99"/>
      <c r="L208" s="100"/>
      <c r="M208" s="100"/>
      <c r="N208" s="100"/>
      <c r="O208" s="100"/>
      <c r="P208" s="100"/>
      <c r="Q208" s="160">
        <v>400</v>
      </c>
      <c r="R208" s="112">
        <f t="shared" si="96"/>
        <v>400</v>
      </c>
      <c r="S208" s="100"/>
      <c r="T208" s="118">
        <f t="shared" si="124"/>
        <v>400</v>
      </c>
      <c r="U208" s="99"/>
      <c r="V208" s="100"/>
      <c r="W208" s="100"/>
      <c r="X208" s="100"/>
      <c r="Y208" s="100"/>
      <c r="Z208" s="100"/>
      <c r="AA208" s="100"/>
      <c r="AB208" s="100">
        <f t="shared" si="125"/>
        <v>0</v>
      </c>
      <c r="AC208" s="100"/>
      <c r="AD208" s="160">
        <f t="shared" si="126"/>
        <v>0</v>
      </c>
      <c r="AE208" s="161"/>
    </row>
    <row r="209" spans="1:32" s="90" customFormat="1" ht="82.5" customHeight="1">
      <c r="A209" s="155">
        <v>25</v>
      </c>
      <c r="B209" s="156">
        <v>813</v>
      </c>
      <c r="C209" s="162">
        <v>4858</v>
      </c>
      <c r="D209" s="158" t="s">
        <v>429</v>
      </c>
      <c r="E209" s="95"/>
      <c r="F209" s="112">
        <f t="shared" si="120"/>
        <v>3000</v>
      </c>
      <c r="G209" s="100">
        <f t="shared" si="121"/>
        <v>3000</v>
      </c>
      <c r="H209" s="144">
        <f t="shared" si="122"/>
        <v>0</v>
      </c>
      <c r="I209" s="159">
        <f t="shared" si="127"/>
        <v>3000</v>
      </c>
      <c r="J209" s="103"/>
      <c r="K209" s="99"/>
      <c r="L209" s="100"/>
      <c r="M209" s="100"/>
      <c r="N209" s="100"/>
      <c r="O209" s="100"/>
      <c r="P209" s="100"/>
      <c r="Q209" s="160">
        <v>3000</v>
      </c>
      <c r="R209" s="112">
        <f t="shared" si="96"/>
        <v>3000</v>
      </c>
      <c r="S209" s="100"/>
      <c r="T209" s="118">
        <f t="shared" si="124"/>
        <v>3000</v>
      </c>
      <c r="U209" s="99"/>
      <c r="V209" s="100"/>
      <c r="W209" s="100"/>
      <c r="X209" s="100"/>
      <c r="Y209" s="100"/>
      <c r="Z209" s="100"/>
      <c r="AA209" s="100"/>
      <c r="AB209" s="100">
        <f t="shared" si="125"/>
        <v>0</v>
      </c>
      <c r="AC209" s="100"/>
      <c r="AD209" s="160">
        <f t="shared" si="126"/>
        <v>0</v>
      </c>
      <c r="AE209" s="161"/>
    </row>
    <row r="210" spans="1:32" s="90" customFormat="1" ht="82.5" customHeight="1">
      <c r="A210" s="155">
        <v>11</v>
      </c>
      <c r="B210" s="156">
        <v>813</v>
      </c>
      <c r="C210" s="157">
        <v>3850</v>
      </c>
      <c r="D210" s="158" t="s">
        <v>377</v>
      </c>
      <c r="E210" s="95">
        <v>27145</v>
      </c>
      <c r="F210" s="112">
        <f t="shared" si="120"/>
        <v>27295</v>
      </c>
      <c r="G210" s="100">
        <f t="shared" si="121"/>
        <v>150</v>
      </c>
      <c r="H210" s="144">
        <f t="shared" si="122"/>
        <v>0</v>
      </c>
      <c r="I210" s="159">
        <f t="shared" si="127"/>
        <v>150</v>
      </c>
      <c r="J210" s="103">
        <v>150</v>
      </c>
      <c r="K210" s="99"/>
      <c r="L210" s="100"/>
      <c r="M210" s="100"/>
      <c r="N210" s="100"/>
      <c r="O210" s="100"/>
      <c r="P210" s="100"/>
      <c r="Q210" s="160"/>
      <c r="R210" s="112">
        <f t="shared" si="96"/>
        <v>150</v>
      </c>
      <c r="S210" s="100"/>
      <c r="T210" s="118">
        <f t="shared" si="124"/>
        <v>150</v>
      </c>
      <c r="U210" s="99"/>
      <c r="V210" s="100"/>
      <c r="W210" s="100"/>
      <c r="X210" s="100"/>
      <c r="Y210" s="100"/>
      <c r="Z210" s="100"/>
      <c r="AA210" s="100"/>
      <c r="AB210" s="100">
        <f t="shared" si="125"/>
        <v>0</v>
      </c>
      <c r="AC210" s="100"/>
      <c r="AD210" s="160">
        <f t="shared" si="126"/>
        <v>0</v>
      </c>
      <c r="AE210" s="161"/>
    </row>
    <row r="211" spans="1:32" s="90" customFormat="1" ht="82.5" customHeight="1" thickBot="1">
      <c r="A211" s="155">
        <v>11</v>
      </c>
      <c r="B211" s="156">
        <v>813</v>
      </c>
      <c r="C211" s="157">
        <v>4500</v>
      </c>
      <c r="D211" s="158" t="s">
        <v>426</v>
      </c>
      <c r="E211" s="95">
        <v>3000</v>
      </c>
      <c r="F211" s="112">
        <f t="shared" ref="F211" si="128">E211+I211</f>
        <v>5000</v>
      </c>
      <c r="G211" s="100">
        <f t="shared" ref="G211" si="129">T211</f>
        <v>2000</v>
      </c>
      <c r="H211" s="144">
        <f t="shared" ref="H211" si="130">AD211</f>
        <v>0</v>
      </c>
      <c r="I211" s="159">
        <f t="shared" ref="I211" si="131">SUM(G211:H211)</f>
        <v>2000</v>
      </c>
      <c r="J211" s="103"/>
      <c r="K211" s="99"/>
      <c r="L211" s="100"/>
      <c r="M211" s="100"/>
      <c r="N211" s="100"/>
      <c r="O211" s="100"/>
      <c r="P211" s="100"/>
      <c r="Q211" s="160">
        <v>2000</v>
      </c>
      <c r="R211" s="112">
        <f t="shared" ref="R211" si="132">SUM(J211:Q211)</f>
        <v>2000</v>
      </c>
      <c r="S211" s="100"/>
      <c r="T211" s="118">
        <f t="shared" ref="T211" si="133">SUM(R211:S211)</f>
        <v>2000</v>
      </c>
      <c r="U211" s="99"/>
      <c r="V211" s="100"/>
      <c r="W211" s="100"/>
      <c r="X211" s="100"/>
      <c r="Y211" s="100"/>
      <c r="Z211" s="100"/>
      <c r="AA211" s="100"/>
      <c r="AB211" s="100">
        <f t="shared" ref="AB211" si="134">SUM(U211:AA211)</f>
        <v>0</v>
      </c>
      <c r="AC211" s="100"/>
      <c r="AD211" s="160">
        <f t="shared" ref="AD211" si="135">SUM(AB211:AC211)</f>
        <v>0</v>
      </c>
      <c r="AE211" s="161" t="s">
        <v>427</v>
      </c>
    </row>
    <row r="212" spans="1:32" s="90" customFormat="1" ht="82.5" hidden="1" customHeight="1">
      <c r="A212" s="155"/>
      <c r="B212" s="156">
        <v>813</v>
      </c>
      <c r="C212" s="157"/>
      <c r="D212" s="158"/>
      <c r="E212" s="95"/>
      <c r="F212" s="112">
        <f t="shared" si="120"/>
        <v>0</v>
      </c>
      <c r="G212" s="100">
        <f t="shared" si="121"/>
        <v>0</v>
      </c>
      <c r="H212" s="144">
        <f t="shared" si="122"/>
        <v>0</v>
      </c>
      <c r="I212" s="159">
        <f t="shared" si="127"/>
        <v>0</v>
      </c>
      <c r="J212" s="103"/>
      <c r="K212" s="99"/>
      <c r="L212" s="100"/>
      <c r="M212" s="100"/>
      <c r="N212" s="100"/>
      <c r="O212" s="100"/>
      <c r="P212" s="100"/>
      <c r="Q212" s="160"/>
      <c r="R212" s="112">
        <f t="shared" si="96"/>
        <v>0</v>
      </c>
      <c r="S212" s="100"/>
      <c r="T212" s="118">
        <f t="shared" si="124"/>
        <v>0</v>
      </c>
      <c r="U212" s="99"/>
      <c r="V212" s="100"/>
      <c r="W212" s="100"/>
      <c r="X212" s="100"/>
      <c r="Y212" s="100"/>
      <c r="Z212" s="100"/>
      <c r="AA212" s="100"/>
      <c r="AB212" s="100">
        <f t="shared" si="125"/>
        <v>0</v>
      </c>
      <c r="AC212" s="100"/>
      <c r="AD212" s="160">
        <f t="shared" si="126"/>
        <v>0</v>
      </c>
      <c r="AE212" s="161"/>
    </row>
    <row r="213" spans="1:32" s="90" customFormat="1" ht="82.5" hidden="1" customHeight="1" thickBot="1">
      <c r="A213" s="155"/>
      <c r="B213" s="156">
        <v>813</v>
      </c>
      <c r="C213" s="157"/>
      <c r="D213" s="158"/>
      <c r="E213" s="95"/>
      <c r="F213" s="101">
        <f t="shared" si="120"/>
        <v>0</v>
      </c>
      <c r="G213" s="100">
        <f t="shared" si="121"/>
        <v>0</v>
      </c>
      <c r="H213" s="144">
        <f t="shared" si="122"/>
        <v>0</v>
      </c>
      <c r="I213" s="159">
        <f t="shared" si="123"/>
        <v>0</v>
      </c>
      <c r="J213" s="103"/>
      <c r="K213" s="99"/>
      <c r="L213" s="100"/>
      <c r="M213" s="100"/>
      <c r="N213" s="100"/>
      <c r="O213" s="100"/>
      <c r="P213" s="100"/>
      <c r="Q213" s="160"/>
      <c r="R213" s="103">
        <f t="shared" si="96"/>
        <v>0</v>
      </c>
      <c r="S213" s="100"/>
      <c r="T213" s="118">
        <f t="shared" si="124"/>
        <v>0</v>
      </c>
      <c r="U213" s="99"/>
      <c r="V213" s="100"/>
      <c r="W213" s="100"/>
      <c r="X213" s="100"/>
      <c r="Y213" s="100"/>
      <c r="Z213" s="100"/>
      <c r="AA213" s="100"/>
      <c r="AB213" s="100">
        <f t="shared" si="125"/>
        <v>0</v>
      </c>
      <c r="AC213" s="100"/>
      <c r="AD213" s="160">
        <f t="shared" si="126"/>
        <v>0</v>
      </c>
      <c r="AE213" s="161"/>
    </row>
    <row r="214" spans="1:32" s="90" customFormat="1" ht="50.1" customHeight="1" thickBot="1">
      <c r="A214" s="296"/>
      <c r="B214" s="392"/>
      <c r="C214" s="293"/>
      <c r="D214" s="392" t="s">
        <v>98</v>
      </c>
      <c r="E214" s="245">
        <f t="shared" ref="E214:Q214" si="136">SUBTOTAL(9,E206:E213)</f>
        <v>51574</v>
      </c>
      <c r="F214" s="245">
        <f t="shared" si="136"/>
        <v>61545</v>
      </c>
      <c r="G214" s="245">
        <f t="shared" si="136"/>
        <v>9971</v>
      </c>
      <c r="H214" s="245">
        <f t="shared" si="136"/>
        <v>0</v>
      </c>
      <c r="I214" s="259">
        <f t="shared" si="136"/>
        <v>9971</v>
      </c>
      <c r="J214" s="245">
        <f t="shared" si="136"/>
        <v>150</v>
      </c>
      <c r="K214" s="245">
        <f t="shared" si="136"/>
        <v>0</v>
      </c>
      <c r="L214" s="245">
        <f t="shared" si="136"/>
        <v>0</v>
      </c>
      <c r="M214" s="245">
        <f t="shared" si="136"/>
        <v>3588</v>
      </c>
      <c r="N214" s="245">
        <f t="shared" si="136"/>
        <v>0</v>
      </c>
      <c r="O214" s="245">
        <f t="shared" si="136"/>
        <v>0</v>
      </c>
      <c r="P214" s="245">
        <f t="shared" si="136"/>
        <v>0</v>
      </c>
      <c r="Q214" s="247">
        <f t="shared" si="136"/>
        <v>6233</v>
      </c>
      <c r="R214" s="284">
        <f t="shared" si="96"/>
        <v>9971</v>
      </c>
      <c r="S214" s="245">
        <f t="shared" ref="S214:AD214" si="137">SUBTOTAL(9,S206:S213)</f>
        <v>0</v>
      </c>
      <c r="T214" s="245">
        <f t="shared" si="137"/>
        <v>9971</v>
      </c>
      <c r="U214" s="246">
        <f t="shared" si="137"/>
        <v>0</v>
      </c>
      <c r="V214" s="246">
        <f t="shared" si="137"/>
        <v>0</v>
      </c>
      <c r="W214" s="245">
        <f t="shared" si="137"/>
        <v>0</v>
      </c>
      <c r="X214" s="245">
        <f t="shared" si="137"/>
        <v>0</v>
      </c>
      <c r="Y214" s="245">
        <f t="shared" si="137"/>
        <v>0</v>
      </c>
      <c r="Z214" s="245">
        <f t="shared" si="137"/>
        <v>0</v>
      </c>
      <c r="AA214" s="245">
        <f t="shared" si="137"/>
        <v>0</v>
      </c>
      <c r="AB214" s="245">
        <f t="shared" si="137"/>
        <v>0</v>
      </c>
      <c r="AC214" s="245">
        <f t="shared" si="137"/>
        <v>0</v>
      </c>
      <c r="AD214" s="245">
        <f t="shared" si="137"/>
        <v>0</v>
      </c>
      <c r="AE214" s="297"/>
    </row>
    <row r="215" spans="1:32" s="90" customFormat="1" ht="63" customHeight="1">
      <c r="A215" s="106">
        <v>4</v>
      </c>
      <c r="B215" s="120">
        <v>817</v>
      </c>
      <c r="C215" s="298">
        <v>4065</v>
      </c>
      <c r="D215" s="165" t="s">
        <v>208</v>
      </c>
      <c r="E215" s="299">
        <v>18120</v>
      </c>
      <c r="F215" s="81">
        <f t="shared" ref="F215:F243" si="138">E215+I215</f>
        <v>18620</v>
      </c>
      <c r="G215" s="109">
        <f t="shared" ref="G215:G243" si="139">T215</f>
        <v>500</v>
      </c>
      <c r="H215" s="122">
        <f t="shared" ref="H215:H243" si="140">AD215</f>
        <v>0</v>
      </c>
      <c r="I215" s="117">
        <f t="shared" ref="I215:I243" si="141">SUM(G215:H215)</f>
        <v>500</v>
      </c>
      <c r="J215" s="172"/>
      <c r="K215" s="300"/>
      <c r="L215" s="181"/>
      <c r="M215" s="114"/>
      <c r="N215" s="181"/>
      <c r="O215" s="181"/>
      <c r="P215" s="301"/>
      <c r="Q215" s="302">
        <v>500</v>
      </c>
      <c r="R215" s="84">
        <f>SUM(J215:Q215)</f>
        <v>500</v>
      </c>
      <c r="S215" s="303"/>
      <c r="T215" s="118">
        <f t="shared" ref="T215:T243" si="142">SUM(R215:S215)</f>
        <v>500</v>
      </c>
      <c r="U215" s="304"/>
      <c r="V215" s="185"/>
      <c r="W215" s="181"/>
      <c r="X215" s="181"/>
      <c r="Y215" s="181"/>
      <c r="Z215" s="181"/>
      <c r="AA215" s="181"/>
      <c r="AB215" s="114">
        <f t="shared" ref="AB215:AB243" si="143">SUM(U215:AA215)</f>
        <v>0</v>
      </c>
      <c r="AC215" s="304"/>
      <c r="AD215" s="110">
        <f t="shared" ref="AD215:AD243" si="144">SUM(AB215:AC215)</f>
        <v>0</v>
      </c>
      <c r="AE215" s="119"/>
    </row>
    <row r="216" spans="1:32" s="90" customFormat="1" ht="61.5" customHeight="1">
      <c r="A216" s="106">
        <v>4</v>
      </c>
      <c r="B216" s="92">
        <v>817</v>
      </c>
      <c r="C216" s="305">
        <v>4859</v>
      </c>
      <c r="D216" s="165" t="s">
        <v>210</v>
      </c>
      <c r="E216" s="299"/>
      <c r="F216" s="81">
        <f t="shared" si="138"/>
        <v>2000</v>
      </c>
      <c r="G216" s="109">
        <f t="shared" si="139"/>
        <v>2000</v>
      </c>
      <c r="H216" s="122">
        <f t="shared" si="140"/>
        <v>0</v>
      </c>
      <c r="I216" s="117">
        <f t="shared" si="141"/>
        <v>2000</v>
      </c>
      <c r="J216" s="172">
        <v>400</v>
      </c>
      <c r="K216" s="306"/>
      <c r="L216" s="170"/>
      <c r="M216" s="100"/>
      <c r="N216" s="170"/>
      <c r="O216" s="170"/>
      <c r="P216" s="307"/>
      <c r="Q216" s="308"/>
      <c r="R216" s="112">
        <f t="shared" ref="R216:R243" si="145">SUM(J216:Q216)</f>
        <v>400</v>
      </c>
      <c r="S216" s="303">
        <v>1600</v>
      </c>
      <c r="T216" s="118">
        <f t="shared" si="142"/>
        <v>2000</v>
      </c>
      <c r="U216" s="304"/>
      <c r="V216" s="173"/>
      <c r="W216" s="170"/>
      <c r="X216" s="170"/>
      <c r="Y216" s="170"/>
      <c r="Z216" s="170"/>
      <c r="AA216" s="170"/>
      <c r="AB216" s="114">
        <f t="shared" si="143"/>
        <v>0</v>
      </c>
      <c r="AC216" s="304"/>
      <c r="AD216" s="110">
        <f t="shared" si="144"/>
        <v>0</v>
      </c>
      <c r="AE216" s="145" t="s">
        <v>209</v>
      </c>
    </row>
    <row r="217" spans="1:32" s="90" customFormat="1" ht="65.25" customHeight="1">
      <c r="A217" s="106">
        <v>4</v>
      </c>
      <c r="B217" s="120">
        <v>817</v>
      </c>
      <c r="C217" s="309">
        <v>4860</v>
      </c>
      <c r="D217" s="310" t="s">
        <v>329</v>
      </c>
      <c r="E217" s="81"/>
      <c r="F217" s="81">
        <f t="shared" si="138"/>
        <v>2000</v>
      </c>
      <c r="G217" s="109">
        <f t="shared" si="139"/>
        <v>2000</v>
      </c>
      <c r="H217" s="122">
        <f t="shared" si="140"/>
        <v>0</v>
      </c>
      <c r="I217" s="117">
        <f t="shared" si="141"/>
        <v>2000</v>
      </c>
      <c r="J217" s="179">
        <v>476.8</v>
      </c>
      <c r="K217" s="180"/>
      <c r="L217" s="181"/>
      <c r="M217" s="114"/>
      <c r="N217" s="181"/>
      <c r="O217" s="181"/>
      <c r="P217" s="181"/>
      <c r="Q217" s="311"/>
      <c r="R217" s="112">
        <f t="shared" si="145"/>
        <v>476.8</v>
      </c>
      <c r="S217" s="303">
        <v>1523.2</v>
      </c>
      <c r="T217" s="118">
        <f t="shared" si="142"/>
        <v>2000</v>
      </c>
      <c r="U217" s="172"/>
      <c r="V217" s="312"/>
      <c r="W217" s="312"/>
      <c r="X217" s="312"/>
      <c r="Y217" s="312"/>
      <c r="Z217" s="312"/>
      <c r="AA217" s="312"/>
      <c r="AB217" s="312">
        <f t="shared" si="143"/>
        <v>0</v>
      </c>
      <c r="AC217" s="312"/>
      <c r="AD217" s="306">
        <f t="shared" si="144"/>
        <v>0</v>
      </c>
      <c r="AE217" s="119" t="s">
        <v>209</v>
      </c>
    </row>
    <row r="218" spans="1:32" s="90" customFormat="1" ht="59.25" customHeight="1">
      <c r="A218" s="106">
        <v>20</v>
      </c>
      <c r="B218" s="120">
        <v>817</v>
      </c>
      <c r="C218" s="147">
        <v>4861</v>
      </c>
      <c r="D218" s="165" t="s">
        <v>333</v>
      </c>
      <c r="E218" s="81"/>
      <c r="F218" s="81">
        <f t="shared" si="138"/>
        <v>434</v>
      </c>
      <c r="G218" s="109">
        <f t="shared" si="139"/>
        <v>270</v>
      </c>
      <c r="H218" s="122">
        <f t="shared" si="140"/>
        <v>164</v>
      </c>
      <c r="I218" s="117">
        <f t="shared" si="141"/>
        <v>434</v>
      </c>
      <c r="J218" s="179">
        <v>270</v>
      </c>
      <c r="K218" s="180"/>
      <c r="L218" s="181"/>
      <c r="M218" s="114"/>
      <c r="N218" s="181"/>
      <c r="O218" s="181"/>
      <c r="P218" s="311"/>
      <c r="Q218" s="313"/>
      <c r="R218" s="112">
        <f t="shared" si="145"/>
        <v>270</v>
      </c>
      <c r="S218" s="184"/>
      <c r="T218" s="118">
        <f t="shared" si="142"/>
        <v>270</v>
      </c>
      <c r="U218" s="172">
        <v>164</v>
      </c>
      <c r="V218" s="312"/>
      <c r="W218" s="312"/>
      <c r="X218" s="312"/>
      <c r="Y218" s="312"/>
      <c r="Z218" s="312"/>
      <c r="AA218" s="312"/>
      <c r="AB218" s="312">
        <f t="shared" si="143"/>
        <v>164</v>
      </c>
      <c r="AC218" s="312"/>
      <c r="AD218" s="306">
        <f t="shared" si="144"/>
        <v>164</v>
      </c>
      <c r="AE218" s="145" t="s">
        <v>334</v>
      </c>
    </row>
    <row r="219" spans="1:32" s="175" customFormat="1" ht="48" customHeight="1" outlineLevel="2">
      <c r="A219" s="106">
        <v>20</v>
      </c>
      <c r="B219" s="176">
        <v>817</v>
      </c>
      <c r="C219" s="186">
        <v>4862</v>
      </c>
      <c r="D219" s="314" t="s">
        <v>335</v>
      </c>
      <c r="E219" s="81"/>
      <c r="F219" s="81">
        <f t="shared" si="138"/>
        <v>440</v>
      </c>
      <c r="G219" s="109">
        <f t="shared" si="139"/>
        <v>200</v>
      </c>
      <c r="H219" s="122">
        <f t="shared" si="140"/>
        <v>240</v>
      </c>
      <c r="I219" s="117">
        <f t="shared" si="141"/>
        <v>440</v>
      </c>
      <c r="J219" s="179">
        <v>200</v>
      </c>
      <c r="K219" s="180"/>
      <c r="L219" s="181"/>
      <c r="M219" s="114"/>
      <c r="N219" s="181"/>
      <c r="O219" s="181"/>
      <c r="P219" s="182"/>
      <c r="Q219" s="311"/>
      <c r="R219" s="112">
        <f t="shared" si="145"/>
        <v>200</v>
      </c>
      <c r="S219" s="184"/>
      <c r="T219" s="118">
        <f t="shared" si="142"/>
        <v>200</v>
      </c>
      <c r="U219" s="172">
        <v>240</v>
      </c>
      <c r="V219" s="312"/>
      <c r="W219" s="312"/>
      <c r="X219" s="312"/>
      <c r="Y219" s="312"/>
      <c r="Z219" s="312"/>
      <c r="AA219" s="312"/>
      <c r="AB219" s="312">
        <f t="shared" si="143"/>
        <v>240</v>
      </c>
      <c r="AC219" s="312"/>
      <c r="AD219" s="306">
        <f t="shared" si="144"/>
        <v>240</v>
      </c>
      <c r="AE219" s="315"/>
      <c r="AF219" s="174"/>
    </row>
    <row r="220" spans="1:32" s="175" customFormat="1" ht="67.900000000000006" customHeight="1" outlineLevel="2">
      <c r="A220" s="155">
        <v>20</v>
      </c>
      <c r="B220" s="163">
        <v>817</v>
      </c>
      <c r="C220" s="164">
        <v>4863</v>
      </c>
      <c r="D220" s="165" t="s">
        <v>336</v>
      </c>
      <c r="E220" s="95"/>
      <c r="F220" s="81">
        <f t="shared" si="138"/>
        <v>7400</v>
      </c>
      <c r="G220" s="166">
        <f t="shared" si="139"/>
        <v>7400</v>
      </c>
      <c r="H220" s="167">
        <f t="shared" si="140"/>
        <v>0</v>
      </c>
      <c r="I220" s="159">
        <f t="shared" si="141"/>
        <v>7400</v>
      </c>
      <c r="J220" s="168"/>
      <c r="K220" s="169"/>
      <c r="L220" s="170"/>
      <c r="M220" s="100"/>
      <c r="N220" s="170"/>
      <c r="O220" s="170"/>
      <c r="P220" s="413"/>
      <c r="Q220" s="118">
        <v>7400</v>
      </c>
      <c r="R220" s="112">
        <f t="shared" si="145"/>
        <v>7400</v>
      </c>
      <c r="S220" s="171"/>
      <c r="T220" s="118">
        <f t="shared" si="142"/>
        <v>7400</v>
      </c>
      <c r="U220" s="172"/>
      <c r="V220" s="170"/>
      <c r="W220" s="173"/>
      <c r="X220" s="170"/>
      <c r="Y220" s="170"/>
      <c r="Z220" s="170"/>
      <c r="AA220" s="170"/>
      <c r="AB220" s="100">
        <f t="shared" si="143"/>
        <v>0</v>
      </c>
      <c r="AC220" s="170"/>
      <c r="AD220" s="144">
        <f t="shared" si="144"/>
        <v>0</v>
      </c>
      <c r="AE220" s="145"/>
      <c r="AF220" s="174"/>
    </row>
    <row r="221" spans="1:32" s="175" customFormat="1" ht="64.900000000000006" customHeight="1" outlineLevel="2">
      <c r="A221" s="106">
        <v>20</v>
      </c>
      <c r="B221" s="176">
        <v>817</v>
      </c>
      <c r="C221" s="186">
        <v>4864</v>
      </c>
      <c r="D221" s="314" t="s">
        <v>338</v>
      </c>
      <c r="E221" s="81"/>
      <c r="F221" s="81">
        <f t="shared" si="138"/>
        <v>3100</v>
      </c>
      <c r="G221" s="109">
        <f t="shared" si="139"/>
        <v>1400</v>
      </c>
      <c r="H221" s="122">
        <f t="shared" si="140"/>
        <v>1700</v>
      </c>
      <c r="I221" s="117">
        <f t="shared" si="141"/>
        <v>3100</v>
      </c>
      <c r="J221" s="179"/>
      <c r="K221" s="180"/>
      <c r="L221" s="181"/>
      <c r="M221" s="114"/>
      <c r="N221" s="181"/>
      <c r="O221" s="181"/>
      <c r="P221" s="313"/>
      <c r="Q221" s="118">
        <v>1400</v>
      </c>
      <c r="R221" s="112">
        <f t="shared" si="145"/>
        <v>1400</v>
      </c>
      <c r="S221" s="184"/>
      <c r="T221" s="118">
        <f t="shared" si="142"/>
        <v>1400</v>
      </c>
      <c r="U221" s="114">
        <v>1700</v>
      </c>
      <c r="V221" s="181"/>
      <c r="W221" s="185"/>
      <c r="X221" s="181"/>
      <c r="Y221" s="181"/>
      <c r="Z221" s="181"/>
      <c r="AA221" s="181"/>
      <c r="AB221" s="114">
        <f t="shared" si="143"/>
        <v>1700</v>
      </c>
      <c r="AC221" s="181"/>
      <c r="AD221" s="118">
        <f t="shared" si="144"/>
        <v>1700</v>
      </c>
      <c r="AE221" s="145"/>
      <c r="AF221" s="174"/>
    </row>
    <row r="222" spans="1:32" s="175" customFormat="1" ht="93.6" customHeight="1" outlineLevel="2">
      <c r="A222" s="106">
        <v>20</v>
      </c>
      <c r="B222" s="176">
        <v>817</v>
      </c>
      <c r="C222" s="177">
        <v>3755</v>
      </c>
      <c r="D222" s="178" t="s">
        <v>342</v>
      </c>
      <c r="E222" s="81">
        <v>7700</v>
      </c>
      <c r="F222" s="81">
        <f t="shared" si="138"/>
        <v>10100</v>
      </c>
      <c r="G222" s="109">
        <f t="shared" si="139"/>
        <v>1200</v>
      </c>
      <c r="H222" s="122">
        <f t="shared" si="140"/>
        <v>1200</v>
      </c>
      <c r="I222" s="117">
        <f t="shared" si="141"/>
        <v>2400</v>
      </c>
      <c r="J222" s="179"/>
      <c r="K222" s="180"/>
      <c r="L222" s="181"/>
      <c r="M222" s="114"/>
      <c r="N222" s="181"/>
      <c r="O222" s="181"/>
      <c r="P222" s="182"/>
      <c r="Q222" s="183">
        <v>600</v>
      </c>
      <c r="R222" s="112">
        <f t="shared" si="145"/>
        <v>600</v>
      </c>
      <c r="S222" s="184">
        <v>600</v>
      </c>
      <c r="T222" s="118">
        <f t="shared" si="142"/>
        <v>1200</v>
      </c>
      <c r="U222" s="114">
        <v>600</v>
      </c>
      <c r="V222" s="181"/>
      <c r="W222" s="185"/>
      <c r="X222" s="181"/>
      <c r="Y222" s="181"/>
      <c r="Z222" s="181"/>
      <c r="AA222" s="181"/>
      <c r="AB222" s="114">
        <f t="shared" si="143"/>
        <v>600</v>
      </c>
      <c r="AC222" s="317">
        <v>600</v>
      </c>
      <c r="AD222" s="118">
        <f t="shared" si="144"/>
        <v>1200</v>
      </c>
      <c r="AE222" s="145" t="s">
        <v>339</v>
      </c>
      <c r="AF222" s="174"/>
    </row>
    <row r="223" spans="1:32" s="175" customFormat="1" ht="93.6" customHeight="1" outlineLevel="2">
      <c r="A223" s="106">
        <v>20</v>
      </c>
      <c r="B223" s="176">
        <v>817</v>
      </c>
      <c r="C223" s="177">
        <v>4791</v>
      </c>
      <c r="D223" s="178" t="s">
        <v>340</v>
      </c>
      <c r="E223" s="81">
        <v>800</v>
      </c>
      <c r="F223" s="81">
        <f t="shared" si="138"/>
        <v>2750</v>
      </c>
      <c r="G223" s="109">
        <f t="shared" si="139"/>
        <v>600</v>
      </c>
      <c r="H223" s="122">
        <f t="shared" si="140"/>
        <v>1350</v>
      </c>
      <c r="I223" s="117">
        <f t="shared" ref="I223:I226" si="146">SUM(G223:H223)</f>
        <v>1950</v>
      </c>
      <c r="J223" s="179"/>
      <c r="K223" s="180"/>
      <c r="L223" s="181"/>
      <c r="M223" s="114">
        <v>450</v>
      </c>
      <c r="N223" s="181"/>
      <c r="O223" s="181"/>
      <c r="P223" s="182"/>
      <c r="Q223" s="183"/>
      <c r="R223" s="112">
        <f t="shared" si="145"/>
        <v>450</v>
      </c>
      <c r="S223" s="184">
        <f>30+30+30+30+30</f>
        <v>150</v>
      </c>
      <c r="T223" s="118">
        <f t="shared" si="142"/>
        <v>600</v>
      </c>
      <c r="U223" s="114">
        <v>450</v>
      </c>
      <c r="V223" s="181"/>
      <c r="W223" s="185"/>
      <c r="X223" s="181"/>
      <c r="Y223" s="181"/>
      <c r="Z223" s="181"/>
      <c r="AA223" s="181"/>
      <c r="AB223" s="114">
        <f t="shared" ref="AB223:AB226" si="147">SUM(U223:AA223)</f>
        <v>450</v>
      </c>
      <c r="AC223" s="317">
        <v>900</v>
      </c>
      <c r="AD223" s="118">
        <f t="shared" ref="AD223:AD242" si="148">SUM(AB223:AC223)</f>
        <v>1350</v>
      </c>
      <c r="AE223" s="145" t="s">
        <v>341</v>
      </c>
      <c r="AF223" s="174"/>
    </row>
    <row r="224" spans="1:32" s="175" customFormat="1" ht="93.6" customHeight="1" outlineLevel="2">
      <c r="A224" s="106">
        <v>20</v>
      </c>
      <c r="B224" s="176">
        <v>817</v>
      </c>
      <c r="C224" s="186">
        <v>4865</v>
      </c>
      <c r="D224" s="178" t="s">
        <v>343</v>
      </c>
      <c r="E224" s="81"/>
      <c r="F224" s="81">
        <f t="shared" si="138"/>
        <v>800</v>
      </c>
      <c r="G224" s="109">
        <f t="shared" si="139"/>
        <v>400</v>
      </c>
      <c r="H224" s="122">
        <f t="shared" si="140"/>
        <v>400</v>
      </c>
      <c r="I224" s="117">
        <f t="shared" si="146"/>
        <v>800</v>
      </c>
      <c r="J224" s="179"/>
      <c r="K224" s="180"/>
      <c r="L224" s="181"/>
      <c r="M224" s="114">
        <v>400</v>
      </c>
      <c r="N224" s="181"/>
      <c r="O224" s="181"/>
      <c r="P224" s="182"/>
      <c r="Q224" s="183"/>
      <c r="R224" s="112">
        <f t="shared" si="145"/>
        <v>400</v>
      </c>
      <c r="S224" s="184"/>
      <c r="T224" s="118">
        <f t="shared" si="142"/>
        <v>400</v>
      </c>
      <c r="U224" s="114">
        <v>400</v>
      </c>
      <c r="V224" s="181"/>
      <c r="W224" s="185"/>
      <c r="X224" s="181"/>
      <c r="Y224" s="181"/>
      <c r="Z224" s="181"/>
      <c r="AA224" s="181"/>
      <c r="AB224" s="114">
        <f t="shared" si="147"/>
        <v>400</v>
      </c>
      <c r="AC224" s="114"/>
      <c r="AD224" s="118">
        <f t="shared" si="148"/>
        <v>400</v>
      </c>
      <c r="AE224" s="145"/>
      <c r="AF224" s="174"/>
    </row>
    <row r="225" spans="1:32" s="175" customFormat="1" ht="93.6" customHeight="1" outlineLevel="2">
      <c r="A225" s="106">
        <v>20</v>
      </c>
      <c r="B225" s="176">
        <v>817</v>
      </c>
      <c r="C225" s="177">
        <v>4411</v>
      </c>
      <c r="D225" s="178" t="s">
        <v>344</v>
      </c>
      <c r="E225" s="81">
        <v>191</v>
      </c>
      <c r="F225" s="81">
        <f t="shared" si="138"/>
        <v>691</v>
      </c>
      <c r="G225" s="109">
        <f t="shared" si="139"/>
        <v>250</v>
      </c>
      <c r="H225" s="122">
        <f t="shared" si="140"/>
        <v>250</v>
      </c>
      <c r="I225" s="117">
        <f t="shared" si="146"/>
        <v>500</v>
      </c>
      <c r="J225" s="179"/>
      <c r="K225" s="180"/>
      <c r="L225" s="181"/>
      <c r="M225" s="114">
        <v>250</v>
      </c>
      <c r="N225" s="181"/>
      <c r="O225" s="181"/>
      <c r="P225" s="182"/>
      <c r="Q225" s="183"/>
      <c r="R225" s="112">
        <f t="shared" si="145"/>
        <v>250</v>
      </c>
      <c r="S225" s="184"/>
      <c r="T225" s="118">
        <f t="shared" si="142"/>
        <v>250</v>
      </c>
      <c r="U225" s="114">
        <v>250</v>
      </c>
      <c r="V225" s="181"/>
      <c r="W225" s="185"/>
      <c r="X225" s="181"/>
      <c r="Y225" s="181"/>
      <c r="Z225" s="181"/>
      <c r="AA225" s="181"/>
      <c r="AB225" s="114">
        <f t="shared" si="147"/>
        <v>250</v>
      </c>
      <c r="AC225" s="181"/>
      <c r="AD225" s="118">
        <f t="shared" si="148"/>
        <v>250</v>
      </c>
      <c r="AE225" s="145"/>
      <c r="AF225" s="174"/>
    </row>
    <row r="226" spans="1:32" s="175" customFormat="1" ht="93.6" customHeight="1" outlineLevel="2">
      <c r="A226" s="106">
        <v>24</v>
      </c>
      <c r="B226" s="176">
        <v>817</v>
      </c>
      <c r="C226" s="177">
        <v>4553</v>
      </c>
      <c r="D226" s="178" t="s">
        <v>357</v>
      </c>
      <c r="E226" s="81">
        <v>2100</v>
      </c>
      <c r="F226" s="81">
        <f t="shared" si="138"/>
        <v>2195</v>
      </c>
      <c r="G226" s="109">
        <f t="shared" si="139"/>
        <v>95</v>
      </c>
      <c r="H226" s="122">
        <f t="shared" si="140"/>
        <v>0</v>
      </c>
      <c r="I226" s="117">
        <f t="shared" si="146"/>
        <v>95</v>
      </c>
      <c r="J226" s="179"/>
      <c r="K226" s="180"/>
      <c r="L226" s="181"/>
      <c r="M226" s="114">
        <v>95</v>
      </c>
      <c r="N226" s="181"/>
      <c r="O226" s="181"/>
      <c r="P226" s="182"/>
      <c r="Q226" s="183"/>
      <c r="R226" s="112">
        <f t="shared" si="145"/>
        <v>95</v>
      </c>
      <c r="S226" s="184"/>
      <c r="T226" s="118">
        <f t="shared" si="142"/>
        <v>95</v>
      </c>
      <c r="U226" s="114"/>
      <c r="V226" s="181"/>
      <c r="W226" s="185"/>
      <c r="X226" s="181"/>
      <c r="Y226" s="181"/>
      <c r="Z226" s="181"/>
      <c r="AA226" s="181"/>
      <c r="AB226" s="114">
        <f t="shared" si="147"/>
        <v>0</v>
      </c>
      <c r="AC226" s="181"/>
      <c r="AD226" s="118">
        <f t="shared" si="148"/>
        <v>0</v>
      </c>
      <c r="AE226" s="145"/>
      <c r="AF226" s="174"/>
    </row>
    <row r="227" spans="1:32" s="175" customFormat="1" ht="93.6" customHeight="1" outlineLevel="2">
      <c r="A227" s="106">
        <v>47</v>
      </c>
      <c r="B227" s="176">
        <v>817</v>
      </c>
      <c r="C227" s="186">
        <v>4866</v>
      </c>
      <c r="D227" s="178" t="s">
        <v>435</v>
      </c>
      <c r="E227" s="81"/>
      <c r="F227" s="81">
        <f t="shared" si="138"/>
        <v>191.1</v>
      </c>
      <c r="G227" s="109">
        <f t="shared" si="139"/>
        <v>191.1</v>
      </c>
      <c r="H227" s="122">
        <f t="shared" si="140"/>
        <v>0</v>
      </c>
      <c r="I227" s="117">
        <f t="shared" ref="I227:I242" si="149">SUM(G227:H227)</f>
        <v>191.1</v>
      </c>
      <c r="J227" s="179"/>
      <c r="K227" s="180"/>
      <c r="L227" s="181"/>
      <c r="M227" s="114"/>
      <c r="N227" s="181"/>
      <c r="O227" s="181"/>
      <c r="P227" s="182"/>
      <c r="Q227" s="183"/>
      <c r="R227" s="112">
        <f t="shared" si="145"/>
        <v>0</v>
      </c>
      <c r="S227" s="184">
        <v>191.1</v>
      </c>
      <c r="T227" s="118">
        <f t="shared" si="142"/>
        <v>191.1</v>
      </c>
      <c r="U227" s="114"/>
      <c r="V227" s="181"/>
      <c r="W227" s="185"/>
      <c r="X227" s="181"/>
      <c r="Y227" s="181"/>
      <c r="Z227" s="181"/>
      <c r="AA227" s="181"/>
      <c r="AB227" s="114">
        <f t="shared" ref="AB227:AB242" si="150">SUM(U227:AA227)</f>
        <v>0</v>
      </c>
      <c r="AC227" s="181"/>
      <c r="AD227" s="118">
        <f t="shared" si="148"/>
        <v>0</v>
      </c>
      <c r="AE227" s="145" t="s">
        <v>341</v>
      </c>
      <c r="AF227" s="174"/>
    </row>
    <row r="228" spans="1:32" s="202" customFormat="1" ht="93.6" customHeight="1" outlineLevel="2">
      <c r="A228" s="127"/>
      <c r="B228" s="187">
        <v>817</v>
      </c>
      <c r="C228" s="177">
        <v>3900</v>
      </c>
      <c r="D228" s="188" t="s">
        <v>463</v>
      </c>
      <c r="E228" s="130">
        <v>8050</v>
      </c>
      <c r="F228" s="81">
        <f t="shared" si="138"/>
        <v>8450</v>
      </c>
      <c r="G228" s="189">
        <f t="shared" si="139"/>
        <v>400</v>
      </c>
      <c r="H228" s="132">
        <f t="shared" si="140"/>
        <v>0</v>
      </c>
      <c r="I228" s="190">
        <f t="shared" si="149"/>
        <v>400</v>
      </c>
      <c r="J228" s="191"/>
      <c r="K228" s="192"/>
      <c r="L228" s="193"/>
      <c r="M228" s="135"/>
      <c r="N228" s="193"/>
      <c r="O228" s="193"/>
      <c r="P228" s="194"/>
      <c r="Q228" s="195">
        <v>400</v>
      </c>
      <c r="R228" s="123">
        <f t="shared" si="145"/>
        <v>400</v>
      </c>
      <c r="S228" s="196"/>
      <c r="T228" s="197">
        <f t="shared" si="142"/>
        <v>400</v>
      </c>
      <c r="U228" s="135"/>
      <c r="V228" s="193"/>
      <c r="W228" s="198"/>
      <c r="X228" s="193"/>
      <c r="Y228" s="193"/>
      <c r="Z228" s="193"/>
      <c r="AA228" s="193"/>
      <c r="AB228" s="135">
        <f t="shared" si="150"/>
        <v>0</v>
      </c>
      <c r="AC228" s="193"/>
      <c r="AD228" s="197">
        <f t="shared" si="148"/>
        <v>0</v>
      </c>
      <c r="AE228" s="200"/>
      <c r="AF228" s="201"/>
    </row>
    <row r="229" spans="1:32" s="202" customFormat="1" ht="93.6" customHeight="1" outlineLevel="2">
      <c r="A229" s="127">
        <v>20</v>
      </c>
      <c r="B229" s="187">
        <v>817</v>
      </c>
      <c r="C229" s="186">
        <v>4867</v>
      </c>
      <c r="D229" s="188" t="s">
        <v>367</v>
      </c>
      <c r="E229" s="130"/>
      <c r="F229" s="130">
        <f t="shared" si="138"/>
        <v>502</v>
      </c>
      <c r="G229" s="189">
        <f t="shared" si="139"/>
        <v>251</v>
      </c>
      <c r="H229" s="132">
        <f t="shared" si="140"/>
        <v>251</v>
      </c>
      <c r="I229" s="190">
        <f t="shared" si="149"/>
        <v>502</v>
      </c>
      <c r="J229" s="191">
        <v>168</v>
      </c>
      <c r="K229" s="192"/>
      <c r="L229" s="193"/>
      <c r="M229" s="135"/>
      <c r="N229" s="193"/>
      <c r="O229" s="193"/>
      <c r="P229" s="194"/>
      <c r="Q229" s="195"/>
      <c r="R229" s="123">
        <f t="shared" si="145"/>
        <v>168</v>
      </c>
      <c r="S229" s="196">
        <v>83</v>
      </c>
      <c r="T229" s="197">
        <f t="shared" si="142"/>
        <v>251</v>
      </c>
      <c r="U229" s="135">
        <v>168</v>
      </c>
      <c r="V229" s="193"/>
      <c r="W229" s="198"/>
      <c r="X229" s="193"/>
      <c r="Y229" s="193"/>
      <c r="Z229" s="193"/>
      <c r="AA229" s="193"/>
      <c r="AB229" s="135">
        <f t="shared" si="150"/>
        <v>168</v>
      </c>
      <c r="AC229" s="199">
        <v>83</v>
      </c>
      <c r="AD229" s="197">
        <f t="shared" si="148"/>
        <v>251</v>
      </c>
      <c r="AE229" s="140" t="s">
        <v>339</v>
      </c>
      <c r="AF229" s="201"/>
    </row>
    <row r="230" spans="1:32" s="202" customFormat="1" ht="93.6" hidden="1" customHeight="1" outlineLevel="2">
      <c r="A230" s="127"/>
      <c r="B230" s="187">
        <v>817</v>
      </c>
      <c r="C230" s="186"/>
      <c r="D230" s="188"/>
      <c r="E230" s="130"/>
      <c r="F230" s="130">
        <f t="shared" si="138"/>
        <v>0</v>
      </c>
      <c r="G230" s="189">
        <f t="shared" si="139"/>
        <v>0</v>
      </c>
      <c r="H230" s="132">
        <f t="shared" si="140"/>
        <v>0</v>
      </c>
      <c r="I230" s="190">
        <f t="shared" si="149"/>
        <v>0</v>
      </c>
      <c r="J230" s="191"/>
      <c r="K230" s="192"/>
      <c r="L230" s="193"/>
      <c r="M230" s="135"/>
      <c r="N230" s="193"/>
      <c r="O230" s="193"/>
      <c r="P230" s="194"/>
      <c r="Q230" s="195"/>
      <c r="R230" s="123">
        <f t="shared" si="145"/>
        <v>0</v>
      </c>
      <c r="S230" s="196"/>
      <c r="T230" s="197">
        <f t="shared" si="142"/>
        <v>0</v>
      </c>
      <c r="U230" s="135"/>
      <c r="V230" s="193"/>
      <c r="W230" s="198"/>
      <c r="X230" s="193"/>
      <c r="Y230" s="193"/>
      <c r="Z230" s="193"/>
      <c r="AA230" s="193"/>
      <c r="AB230" s="135">
        <f t="shared" si="150"/>
        <v>0</v>
      </c>
      <c r="AC230" s="193"/>
      <c r="AD230" s="197">
        <f t="shared" si="148"/>
        <v>0</v>
      </c>
      <c r="AE230" s="140"/>
      <c r="AF230" s="201"/>
    </row>
    <row r="231" spans="1:32" s="202" customFormat="1" ht="93.6" customHeight="1" outlineLevel="2">
      <c r="A231" s="203">
        <v>32</v>
      </c>
      <c r="B231" s="204">
        <v>817</v>
      </c>
      <c r="C231" s="205">
        <v>4868</v>
      </c>
      <c r="D231" s="206" t="s">
        <v>380</v>
      </c>
      <c r="E231" s="207"/>
      <c r="F231" s="130">
        <f t="shared" si="138"/>
        <v>100</v>
      </c>
      <c r="G231" s="208">
        <f t="shared" si="139"/>
        <v>100</v>
      </c>
      <c r="H231" s="209">
        <f t="shared" si="140"/>
        <v>0</v>
      </c>
      <c r="I231" s="133">
        <f t="shared" si="149"/>
        <v>100</v>
      </c>
      <c r="J231" s="210"/>
      <c r="K231" s="211"/>
      <c r="L231" s="212"/>
      <c r="M231" s="139"/>
      <c r="N231" s="212"/>
      <c r="O231" s="212"/>
      <c r="P231" s="213"/>
      <c r="Q231" s="214"/>
      <c r="R231" s="123">
        <f t="shared" si="145"/>
        <v>0</v>
      </c>
      <c r="S231" s="215">
        <v>100</v>
      </c>
      <c r="T231" s="197">
        <f t="shared" si="142"/>
        <v>100</v>
      </c>
      <c r="U231" s="139"/>
      <c r="V231" s="212"/>
      <c r="W231" s="216"/>
      <c r="X231" s="212"/>
      <c r="Y231" s="212"/>
      <c r="Z231" s="212"/>
      <c r="AA231" s="212"/>
      <c r="AB231" s="139">
        <f t="shared" si="150"/>
        <v>0</v>
      </c>
      <c r="AC231" s="212"/>
      <c r="AD231" s="138">
        <f t="shared" si="148"/>
        <v>0</v>
      </c>
      <c r="AE231" s="217" t="s">
        <v>381</v>
      </c>
      <c r="AF231" s="201"/>
    </row>
    <row r="232" spans="1:32" s="202" customFormat="1" ht="69.599999999999994" customHeight="1" outlineLevel="2">
      <c r="A232" s="127">
        <v>33</v>
      </c>
      <c r="B232" s="177">
        <v>817</v>
      </c>
      <c r="C232" s="186">
        <v>4869</v>
      </c>
      <c r="D232" s="188" t="s">
        <v>382</v>
      </c>
      <c r="E232" s="130"/>
      <c r="F232" s="130">
        <f t="shared" si="138"/>
        <v>500</v>
      </c>
      <c r="G232" s="189">
        <f t="shared" si="139"/>
        <v>500</v>
      </c>
      <c r="H232" s="132">
        <f t="shared" si="140"/>
        <v>0</v>
      </c>
      <c r="I232" s="190">
        <f t="shared" si="149"/>
        <v>500</v>
      </c>
      <c r="J232" s="191">
        <v>200</v>
      </c>
      <c r="K232" s="192"/>
      <c r="L232" s="193"/>
      <c r="M232" s="135"/>
      <c r="N232" s="193"/>
      <c r="O232" s="193"/>
      <c r="P232" s="194"/>
      <c r="Q232" s="195"/>
      <c r="R232" s="123">
        <f t="shared" si="145"/>
        <v>200</v>
      </c>
      <c r="S232" s="196">
        <v>300</v>
      </c>
      <c r="T232" s="197">
        <f t="shared" si="142"/>
        <v>500</v>
      </c>
      <c r="U232" s="135"/>
      <c r="V232" s="193"/>
      <c r="W232" s="198"/>
      <c r="X232" s="193"/>
      <c r="Y232" s="193"/>
      <c r="Z232" s="193"/>
      <c r="AA232" s="193"/>
      <c r="AB232" s="135">
        <f t="shared" si="150"/>
        <v>0</v>
      </c>
      <c r="AC232" s="193"/>
      <c r="AD232" s="197">
        <f t="shared" si="148"/>
        <v>0</v>
      </c>
      <c r="AE232" s="140" t="s">
        <v>383</v>
      </c>
      <c r="AF232" s="201"/>
    </row>
    <row r="233" spans="1:32" s="202" customFormat="1" ht="78" customHeight="1" outlineLevel="2">
      <c r="A233" s="127">
        <v>38</v>
      </c>
      <c r="B233" s="187">
        <v>817</v>
      </c>
      <c r="C233" s="186">
        <v>4870</v>
      </c>
      <c r="D233" s="188" t="s">
        <v>393</v>
      </c>
      <c r="E233" s="130"/>
      <c r="F233" s="130">
        <f t="shared" si="138"/>
        <v>57.365000000000002</v>
      </c>
      <c r="G233" s="189">
        <f t="shared" si="139"/>
        <v>57.365000000000002</v>
      </c>
      <c r="H233" s="132">
        <f t="shared" si="140"/>
        <v>0</v>
      </c>
      <c r="I233" s="190">
        <f t="shared" si="149"/>
        <v>57.365000000000002</v>
      </c>
      <c r="J233" s="191"/>
      <c r="K233" s="192"/>
      <c r="L233" s="193"/>
      <c r="M233" s="135"/>
      <c r="N233" s="193"/>
      <c r="O233" s="193"/>
      <c r="P233" s="194"/>
      <c r="Q233" s="195"/>
      <c r="R233" s="123">
        <f t="shared" si="145"/>
        <v>0</v>
      </c>
      <c r="S233" s="196">
        <v>57.365000000000002</v>
      </c>
      <c r="T233" s="197">
        <f t="shared" si="142"/>
        <v>57.365000000000002</v>
      </c>
      <c r="U233" s="135"/>
      <c r="V233" s="193"/>
      <c r="W233" s="198"/>
      <c r="X233" s="193"/>
      <c r="Y233" s="193"/>
      <c r="Z233" s="193"/>
      <c r="AA233" s="193"/>
      <c r="AB233" s="135">
        <f t="shared" si="150"/>
        <v>0</v>
      </c>
      <c r="AC233" s="193"/>
      <c r="AD233" s="197">
        <f t="shared" si="148"/>
        <v>0</v>
      </c>
      <c r="AE233" s="140" t="s">
        <v>341</v>
      </c>
      <c r="AF233" s="201"/>
    </row>
    <row r="234" spans="1:32" s="202" customFormat="1" ht="78" customHeight="1" outlineLevel="2">
      <c r="A234" s="203">
        <v>38</v>
      </c>
      <c r="B234" s="204">
        <v>817</v>
      </c>
      <c r="C234" s="205">
        <v>4871</v>
      </c>
      <c r="D234" s="206" t="s">
        <v>394</v>
      </c>
      <c r="E234" s="207"/>
      <c r="F234" s="207">
        <f t="shared" si="138"/>
        <v>49.241</v>
      </c>
      <c r="G234" s="208">
        <f t="shared" si="139"/>
        <v>49.241</v>
      </c>
      <c r="H234" s="209">
        <f t="shared" si="140"/>
        <v>0</v>
      </c>
      <c r="I234" s="133">
        <f t="shared" si="149"/>
        <v>49.241</v>
      </c>
      <c r="J234" s="210"/>
      <c r="K234" s="211"/>
      <c r="L234" s="212"/>
      <c r="M234" s="139"/>
      <c r="N234" s="212"/>
      <c r="O234" s="212"/>
      <c r="P234" s="213"/>
      <c r="Q234" s="214"/>
      <c r="R234" s="123">
        <f t="shared" si="145"/>
        <v>0</v>
      </c>
      <c r="S234" s="215">
        <v>49.241</v>
      </c>
      <c r="T234" s="197">
        <f t="shared" si="142"/>
        <v>49.241</v>
      </c>
      <c r="U234" s="139"/>
      <c r="V234" s="212"/>
      <c r="W234" s="216"/>
      <c r="X234" s="212"/>
      <c r="Y234" s="212"/>
      <c r="Z234" s="212"/>
      <c r="AA234" s="212"/>
      <c r="AB234" s="139">
        <f t="shared" si="150"/>
        <v>0</v>
      </c>
      <c r="AC234" s="212"/>
      <c r="AD234" s="138">
        <f t="shared" si="148"/>
        <v>0</v>
      </c>
      <c r="AE234" s="217" t="s">
        <v>341</v>
      </c>
      <c r="AF234" s="201"/>
    </row>
    <row r="235" spans="1:32" s="202" customFormat="1" ht="87" customHeight="1" outlineLevel="2">
      <c r="A235" s="127">
        <v>38</v>
      </c>
      <c r="B235" s="187">
        <v>817</v>
      </c>
      <c r="C235" s="186">
        <v>4872</v>
      </c>
      <c r="D235" s="188" t="s">
        <v>397</v>
      </c>
      <c r="E235" s="130"/>
      <c r="F235" s="130">
        <f t="shared" si="138"/>
        <v>50.45</v>
      </c>
      <c r="G235" s="189">
        <f t="shared" si="139"/>
        <v>50.45</v>
      </c>
      <c r="H235" s="132">
        <f t="shared" si="140"/>
        <v>0</v>
      </c>
      <c r="I235" s="190">
        <f t="shared" si="149"/>
        <v>50.45</v>
      </c>
      <c r="J235" s="191"/>
      <c r="K235" s="192"/>
      <c r="L235" s="193"/>
      <c r="M235" s="135"/>
      <c r="N235" s="193"/>
      <c r="O235" s="193"/>
      <c r="P235" s="194"/>
      <c r="Q235" s="195"/>
      <c r="R235" s="123">
        <f t="shared" si="145"/>
        <v>0</v>
      </c>
      <c r="S235" s="196">
        <v>50.45</v>
      </c>
      <c r="T235" s="197">
        <f t="shared" si="142"/>
        <v>50.45</v>
      </c>
      <c r="U235" s="135"/>
      <c r="V235" s="193"/>
      <c r="W235" s="198"/>
      <c r="X235" s="193"/>
      <c r="Y235" s="193"/>
      <c r="Z235" s="193"/>
      <c r="AA235" s="193"/>
      <c r="AB235" s="135">
        <f t="shared" si="150"/>
        <v>0</v>
      </c>
      <c r="AC235" s="193"/>
      <c r="AD235" s="197">
        <f t="shared" si="148"/>
        <v>0</v>
      </c>
      <c r="AE235" s="140" t="s">
        <v>341</v>
      </c>
      <c r="AF235" s="201"/>
    </row>
    <row r="236" spans="1:32" s="202" customFormat="1" ht="78" customHeight="1" outlineLevel="2">
      <c r="A236" s="127">
        <v>38</v>
      </c>
      <c r="B236" s="187">
        <v>817</v>
      </c>
      <c r="C236" s="186">
        <v>4873</v>
      </c>
      <c r="D236" s="188" t="s">
        <v>395</v>
      </c>
      <c r="E236" s="130"/>
      <c r="F236" s="130">
        <f t="shared" si="138"/>
        <v>50.067999999999998</v>
      </c>
      <c r="G236" s="189">
        <f t="shared" si="139"/>
        <v>50.067999999999998</v>
      </c>
      <c r="H236" s="132">
        <f t="shared" si="140"/>
        <v>0</v>
      </c>
      <c r="I236" s="190">
        <f t="shared" si="149"/>
        <v>50.067999999999998</v>
      </c>
      <c r="J236" s="191"/>
      <c r="K236" s="192"/>
      <c r="L236" s="193"/>
      <c r="M236" s="135"/>
      <c r="N236" s="193"/>
      <c r="O236" s="193"/>
      <c r="P236" s="194"/>
      <c r="Q236" s="195"/>
      <c r="R236" s="123">
        <f t="shared" si="145"/>
        <v>0</v>
      </c>
      <c r="S236" s="196">
        <v>50.067999999999998</v>
      </c>
      <c r="T236" s="197">
        <f t="shared" si="142"/>
        <v>50.067999999999998</v>
      </c>
      <c r="U236" s="135"/>
      <c r="V236" s="193"/>
      <c r="W236" s="198"/>
      <c r="X236" s="193"/>
      <c r="Y236" s="193"/>
      <c r="Z236" s="193"/>
      <c r="AA236" s="193"/>
      <c r="AB236" s="135">
        <f t="shared" si="150"/>
        <v>0</v>
      </c>
      <c r="AC236" s="193"/>
      <c r="AD236" s="197">
        <f t="shared" si="148"/>
        <v>0</v>
      </c>
      <c r="AE236" s="140" t="s">
        <v>341</v>
      </c>
      <c r="AF236" s="201"/>
    </row>
    <row r="237" spans="1:32" s="202" customFormat="1" ht="78" customHeight="1" outlineLevel="2">
      <c r="A237" s="127">
        <v>38</v>
      </c>
      <c r="B237" s="187">
        <v>817</v>
      </c>
      <c r="C237" s="186">
        <v>4874</v>
      </c>
      <c r="D237" s="188" t="s">
        <v>396</v>
      </c>
      <c r="E237" s="130"/>
      <c r="F237" s="130">
        <f t="shared" si="138"/>
        <v>25.263999999999999</v>
      </c>
      <c r="G237" s="189">
        <f t="shared" si="139"/>
        <v>25.263999999999999</v>
      </c>
      <c r="H237" s="132">
        <f t="shared" si="140"/>
        <v>0</v>
      </c>
      <c r="I237" s="190">
        <f t="shared" si="149"/>
        <v>25.263999999999999</v>
      </c>
      <c r="J237" s="191"/>
      <c r="K237" s="192"/>
      <c r="L237" s="193"/>
      <c r="M237" s="135"/>
      <c r="N237" s="193"/>
      <c r="O237" s="193"/>
      <c r="P237" s="194"/>
      <c r="Q237" s="195"/>
      <c r="R237" s="123">
        <f t="shared" si="145"/>
        <v>0</v>
      </c>
      <c r="S237" s="196">
        <v>25.263999999999999</v>
      </c>
      <c r="T237" s="197">
        <f t="shared" si="142"/>
        <v>25.263999999999999</v>
      </c>
      <c r="U237" s="135"/>
      <c r="V237" s="193"/>
      <c r="W237" s="198"/>
      <c r="X237" s="193"/>
      <c r="Y237" s="193"/>
      <c r="Z237" s="193"/>
      <c r="AA237" s="193"/>
      <c r="AB237" s="135">
        <f t="shared" si="150"/>
        <v>0</v>
      </c>
      <c r="AC237" s="193"/>
      <c r="AD237" s="197">
        <f t="shared" si="148"/>
        <v>0</v>
      </c>
      <c r="AE237" s="140" t="s">
        <v>341</v>
      </c>
      <c r="AF237" s="201"/>
    </row>
    <row r="238" spans="1:32" s="202" customFormat="1" ht="78" customHeight="1" outlineLevel="2">
      <c r="A238" s="127">
        <v>41</v>
      </c>
      <c r="B238" s="187">
        <v>817</v>
      </c>
      <c r="C238" s="186">
        <v>4875</v>
      </c>
      <c r="D238" s="188" t="s">
        <v>406</v>
      </c>
      <c r="E238" s="130"/>
      <c r="F238" s="130">
        <f t="shared" si="138"/>
        <v>660</v>
      </c>
      <c r="G238" s="189">
        <f t="shared" si="139"/>
        <v>660</v>
      </c>
      <c r="H238" s="132">
        <f t="shared" si="140"/>
        <v>0</v>
      </c>
      <c r="I238" s="190">
        <f t="shared" si="149"/>
        <v>660</v>
      </c>
      <c r="J238" s="191"/>
      <c r="K238" s="192"/>
      <c r="L238" s="193"/>
      <c r="M238" s="135">
        <v>330</v>
      </c>
      <c r="N238" s="193"/>
      <c r="O238" s="193"/>
      <c r="P238" s="194"/>
      <c r="Q238" s="195"/>
      <c r="R238" s="123">
        <f t="shared" ref="R238" si="151">SUM(J238:Q238)</f>
        <v>330</v>
      </c>
      <c r="S238" s="196">
        <v>330</v>
      </c>
      <c r="T238" s="197">
        <f t="shared" ref="T238" si="152">SUM(R238:S238)</f>
        <v>660</v>
      </c>
      <c r="U238" s="135"/>
      <c r="V238" s="193"/>
      <c r="W238" s="198"/>
      <c r="X238" s="193"/>
      <c r="Y238" s="193"/>
      <c r="Z238" s="193"/>
      <c r="AA238" s="193"/>
      <c r="AB238" s="135">
        <f t="shared" si="150"/>
        <v>0</v>
      </c>
      <c r="AC238" s="193"/>
      <c r="AD238" s="197">
        <f t="shared" si="148"/>
        <v>0</v>
      </c>
      <c r="AE238" s="140" t="s">
        <v>368</v>
      </c>
      <c r="AF238" s="201"/>
    </row>
    <row r="239" spans="1:32" s="175" customFormat="1" ht="78" customHeight="1" outlineLevel="2">
      <c r="A239" s="106"/>
      <c r="B239" s="176">
        <v>817</v>
      </c>
      <c r="C239" s="186">
        <v>4876</v>
      </c>
      <c r="D239" s="188" t="s">
        <v>471</v>
      </c>
      <c r="E239" s="81"/>
      <c r="F239" s="81">
        <f t="shared" si="138"/>
        <v>400</v>
      </c>
      <c r="G239" s="109">
        <f t="shared" si="139"/>
        <v>400</v>
      </c>
      <c r="H239" s="122">
        <f t="shared" si="140"/>
        <v>0</v>
      </c>
      <c r="I239" s="117">
        <f t="shared" si="149"/>
        <v>400</v>
      </c>
      <c r="J239" s="179"/>
      <c r="K239" s="180"/>
      <c r="L239" s="181"/>
      <c r="M239" s="114"/>
      <c r="N239" s="181"/>
      <c r="O239" s="181"/>
      <c r="P239" s="182"/>
      <c r="Q239" s="183">
        <v>400</v>
      </c>
      <c r="R239" s="112">
        <f t="shared" si="145"/>
        <v>400</v>
      </c>
      <c r="S239" s="184"/>
      <c r="T239" s="118">
        <f t="shared" si="142"/>
        <v>400</v>
      </c>
      <c r="U239" s="114"/>
      <c r="V239" s="181"/>
      <c r="W239" s="185"/>
      <c r="X239" s="181"/>
      <c r="Y239" s="181"/>
      <c r="Z239" s="181"/>
      <c r="AA239" s="181"/>
      <c r="AB239" s="114">
        <f t="shared" si="150"/>
        <v>0</v>
      </c>
      <c r="AC239" s="181"/>
      <c r="AD239" s="118">
        <f t="shared" si="148"/>
        <v>0</v>
      </c>
      <c r="AE239" s="119"/>
      <c r="AF239" s="174"/>
    </row>
    <row r="240" spans="1:32" s="175" customFormat="1" ht="78" customHeight="1" outlineLevel="2">
      <c r="A240" s="106"/>
      <c r="B240" s="176">
        <v>817</v>
      </c>
      <c r="C240" s="186">
        <v>4877</v>
      </c>
      <c r="D240" s="178" t="s">
        <v>455</v>
      </c>
      <c r="E240" s="81"/>
      <c r="F240" s="81">
        <f t="shared" si="138"/>
        <v>2500</v>
      </c>
      <c r="G240" s="109">
        <f t="shared" si="139"/>
        <v>2500</v>
      </c>
      <c r="H240" s="122">
        <f t="shared" si="140"/>
        <v>0</v>
      </c>
      <c r="I240" s="117">
        <f t="shared" si="149"/>
        <v>2500</v>
      </c>
      <c r="J240" s="179"/>
      <c r="K240" s="180"/>
      <c r="L240" s="181"/>
      <c r="M240" s="114"/>
      <c r="N240" s="181"/>
      <c r="O240" s="181"/>
      <c r="P240" s="182"/>
      <c r="Q240" s="183">
        <v>2500</v>
      </c>
      <c r="R240" s="112">
        <f t="shared" si="145"/>
        <v>2500</v>
      </c>
      <c r="S240" s="184"/>
      <c r="T240" s="118">
        <f t="shared" si="142"/>
        <v>2500</v>
      </c>
      <c r="U240" s="114"/>
      <c r="V240" s="181"/>
      <c r="W240" s="185"/>
      <c r="X240" s="181"/>
      <c r="Y240" s="181"/>
      <c r="Z240" s="181"/>
      <c r="AA240" s="181"/>
      <c r="AB240" s="114">
        <f t="shared" si="150"/>
        <v>0</v>
      </c>
      <c r="AC240" s="181"/>
      <c r="AD240" s="118">
        <f t="shared" si="148"/>
        <v>0</v>
      </c>
      <c r="AE240" s="119"/>
      <c r="AF240" s="174"/>
    </row>
    <row r="241" spans="1:32" s="202" customFormat="1" ht="78" customHeight="1" outlineLevel="2">
      <c r="A241" s="127">
        <v>57</v>
      </c>
      <c r="B241" s="187">
        <v>817</v>
      </c>
      <c r="C241" s="186">
        <v>4878</v>
      </c>
      <c r="D241" s="188" t="s">
        <v>460</v>
      </c>
      <c r="E241" s="130"/>
      <c r="F241" s="130">
        <f t="shared" si="138"/>
        <v>341.827</v>
      </c>
      <c r="G241" s="189">
        <f t="shared" si="139"/>
        <v>341.827</v>
      </c>
      <c r="H241" s="132">
        <f t="shared" si="140"/>
        <v>0</v>
      </c>
      <c r="I241" s="190">
        <f t="shared" si="149"/>
        <v>341.827</v>
      </c>
      <c r="J241" s="191"/>
      <c r="K241" s="192"/>
      <c r="L241" s="193"/>
      <c r="M241" s="135"/>
      <c r="N241" s="193"/>
      <c r="O241" s="193"/>
      <c r="P241" s="194"/>
      <c r="Q241" s="195"/>
      <c r="R241" s="123">
        <f t="shared" si="145"/>
        <v>0</v>
      </c>
      <c r="S241" s="196">
        <v>341.827</v>
      </c>
      <c r="T241" s="197">
        <f t="shared" si="142"/>
        <v>341.827</v>
      </c>
      <c r="U241" s="135"/>
      <c r="V241" s="193"/>
      <c r="W241" s="198"/>
      <c r="X241" s="193"/>
      <c r="Y241" s="193"/>
      <c r="Z241" s="193"/>
      <c r="AA241" s="193"/>
      <c r="AB241" s="135">
        <f t="shared" si="150"/>
        <v>0</v>
      </c>
      <c r="AC241" s="193"/>
      <c r="AD241" s="197">
        <f t="shared" si="148"/>
        <v>0</v>
      </c>
      <c r="AE241" s="140" t="s">
        <v>461</v>
      </c>
      <c r="AF241" s="201"/>
    </row>
    <row r="242" spans="1:32" s="175" customFormat="1" ht="78" hidden="1" customHeight="1" outlineLevel="2">
      <c r="A242" s="106"/>
      <c r="B242" s="176">
        <v>817</v>
      </c>
      <c r="C242" s="177"/>
      <c r="D242" s="178"/>
      <c r="E242" s="81"/>
      <c r="F242" s="81">
        <f t="shared" si="138"/>
        <v>0</v>
      </c>
      <c r="G242" s="109">
        <f t="shared" si="139"/>
        <v>0</v>
      </c>
      <c r="H242" s="122">
        <f t="shared" si="140"/>
        <v>0</v>
      </c>
      <c r="I242" s="117">
        <f t="shared" si="149"/>
        <v>0</v>
      </c>
      <c r="J242" s="179"/>
      <c r="K242" s="180"/>
      <c r="L242" s="181"/>
      <c r="M242" s="114"/>
      <c r="N242" s="181"/>
      <c r="O242" s="181"/>
      <c r="P242" s="182"/>
      <c r="Q242" s="183"/>
      <c r="R242" s="112">
        <f t="shared" si="145"/>
        <v>0</v>
      </c>
      <c r="S242" s="184"/>
      <c r="T242" s="118">
        <f t="shared" si="142"/>
        <v>0</v>
      </c>
      <c r="U242" s="114"/>
      <c r="V242" s="181"/>
      <c r="W242" s="185"/>
      <c r="X242" s="181"/>
      <c r="Y242" s="181"/>
      <c r="Z242" s="181"/>
      <c r="AA242" s="181"/>
      <c r="AB242" s="114">
        <f t="shared" si="150"/>
        <v>0</v>
      </c>
      <c r="AC242" s="181"/>
      <c r="AD242" s="118">
        <f t="shared" si="148"/>
        <v>0</v>
      </c>
      <c r="AE242" s="119"/>
      <c r="AF242" s="174"/>
    </row>
    <row r="243" spans="1:32" s="175" customFormat="1" ht="78" hidden="1" customHeight="1" outlineLevel="2" thickBot="1">
      <c r="A243" s="283"/>
      <c r="B243" s="318">
        <v>817</v>
      </c>
      <c r="C243" s="319"/>
      <c r="D243" s="320"/>
      <c r="E243" s="321"/>
      <c r="F243" s="322">
        <f t="shared" si="138"/>
        <v>0</v>
      </c>
      <c r="G243" s="323">
        <f t="shared" si="139"/>
        <v>0</v>
      </c>
      <c r="H243" s="324">
        <f t="shared" si="140"/>
        <v>0</v>
      </c>
      <c r="I243" s="325">
        <f t="shared" si="141"/>
        <v>0</v>
      </c>
      <c r="J243" s="326"/>
      <c r="K243" s="327"/>
      <c r="L243" s="328"/>
      <c r="M243" s="124"/>
      <c r="N243" s="328"/>
      <c r="O243" s="328"/>
      <c r="P243" s="329"/>
      <c r="Q243" s="330"/>
      <c r="R243" s="112">
        <f t="shared" si="145"/>
        <v>0</v>
      </c>
      <c r="S243" s="331"/>
      <c r="T243" s="118">
        <f t="shared" si="142"/>
        <v>0</v>
      </c>
      <c r="U243" s="124"/>
      <c r="V243" s="328"/>
      <c r="W243" s="332"/>
      <c r="X243" s="328"/>
      <c r="Y243" s="328"/>
      <c r="Z243" s="328"/>
      <c r="AA243" s="328"/>
      <c r="AB243" s="124">
        <f t="shared" si="143"/>
        <v>0</v>
      </c>
      <c r="AC243" s="328"/>
      <c r="AD243" s="333">
        <f t="shared" si="144"/>
        <v>0</v>
      </c>
      <c r="AE243" s="334"/>
      <c r="AF243" s="174"/>
    </row>
    <row r="244" spans="1:32" s="90" customFormat="1" ht="50.1" customHeight="1" outlineLevel="2" thickBot="1">
      <c r="A244" s="257"/>
      <c r="B244" s="426" t="s">
        <v>97</v>
      </c>
      <c r="C244" s="427"/>
      <c r="D244" s="428"/>
      <c r="E244" s="335">
        <f t="shared" ref="E244:AD244" si="153">SUBTOTAL(9,E215:E243)</f>
        <v>36961</v>
      </c>
      <c r="F244" s="335">
        <f t="shared" si="153"/>
        <v>64407.314999999995</v>
      </c>
      <c r="G244" s="335">
        <f t="shared" si="153"/>
        <v>21891.315000000002</v>
      </c>
      <c r="H244" s="335">
        <f t="shared" si="153"/>
        <v>5555</v>
      </c>
      <c r="I244" s="336">
        <f t="shared" si="153"/>
        <v>27446.315000000002</v>
      </c>
      <c r="J244" s="335">
        <f t="shared" si="153"/>
        <v>1714.8</v>
      </c>
      <c r="K244" s="335">
        <f t="shared" si="153"/>
        <v>0</v>
      </c>
      <c r="L244" s="335">
        <f t="shared" si="153"/>
        <v>0</v>
      </c>
      <c r="M244" s="335">
        <f t="shared" si="153"/>
        <v>1525</v>
      </c>
      <c r="N244" s="335">
        <f t="shared" si="153"/>
        <v>0</v>
      </c>
      <c r="O244" s="335">
        <f t="shared" si="153"/>
        <v>0</v>
      </c>
      <c r="P244" s="335">
        <f t="shared" si="153"/>
        <v>0</v>
      </c>
      <c r="Q244" s="336">
        <f t="shared" si="153"/>
        <v>13200</v>
      </c>
      <c r="R244" s="335">
        <f t="shared" si="153"/>
        <v>16439.8</v>
      </c>
      <c r="S244" s="335">
        <f t="shared" si="153"/>
        <v>5451.5149999999994</v>
      </c>
      <c r="T244" s="335">
        <f t="shared" si="153"/>
        <v>21891.315000000002</v>
      </c>
      <c r="U244" s="335">
        <f t="shared" si="153"/>
        <v>3972</v>
      </c>
      <c r="V244" s="335">
        <f t="shared" si="153"/>
        <v>0</v>
      </c>
      <c r="W244" s="335">
        <f t="shared" si="153"/>
        <v>0</v>
      </c>
      <c r="X244" s="335">
        <f t="shared" si="153"/>
        <v>0</v>
      </c>
      <c r="Y244" s="335">
        <f t="shared" si="153"/>
        <v>0</v>
      </c>
      <c r="Z244" s="335">
        <f t="shared" si="153"/>
        <v>0</v>
      </c>
      <c r="AA244" s="335">
        <f t="shared" si="153"/>
        <v>0</v>
      </c>
      <c r="AB244" s="335">
        <f t="shared" si="153"/>
        <v>3972</v>
      </c>
      <c r="AC244" s="335">
        <f t="shared" si="153"/>
        <v>1583</v>
      </c>
      <c r="AD244" s="335">
        <f t="shared" si="153"/>
        <v>5555</v>
      </c>
      <c r="AE244" s="105"/>
    </row>
    <row r="245" spans="1:32" s="90" customFormat="1" ht="71.45" customHeight="1" outlineLevel="2">
      <c r="A245" s="106">
        <v>2</v>
      </c>
      <c r="B245" s="120">
        <v>821</v>
      </c>
      <c r="C245" s="116">
        <v>3817</v>
      </c>
      <c r="D245" s="121" t="s">
        <v>200</v>
      </c>
      <c r="E245" s="81">
        <v>1926</v>
      </c>
      <c r="F245" s="81">
        <f t="shared" ref="F245:F263" si="154">E245+I245</f>
        <v>2184.5</v>
      </c>
      <c r="G245" s="110">
        <f t="shared" ref="G245:G263" si="155">T245</f>
        <v>200</v>
      </c>
      <c r="H245" s="122">
        <f t="shared" ref="H245:H263" si="156">AD245</f>
        <v>58.5</v>
      </c>
      <c r="I245" s="111">
        <f>G245+H245</f>
        <v>258.5</v>
      </c>
      <c r="J245" s="112"/>
      <c r="K245" s="113"/>
      <c r="L245" s="114"/>
      <c r="M245" s="114"/>
      <c r="N245" s="114"/>
      <c r="O245" s="114"/>
      <c r="P245" s="114"/>
      <c r="Q245" s="82">
        <v>200</v>
      </c>
      <c r="R245" s="84">
        <f>SUM(J245:Q245)</f>
        <v>200</v>
      </c>
      <c r="S245" s="114"/>
      <c r="T245" s="88">
        <f t="shared" ref="T245:T264" si="157">SUM(R245:S245)</f>
        <v>200</v>
      </c>
      <c r="U245" s="112">
        <v>58.5</v>
      </c>
      <c r="V245" s="113"/>
      <c r="W245" s="114"/>
      <c r="X245" s="114"/>
      <c r="Y245" s="114"/>
      <c r="Z245" s="114"/>
      <c r="AA245" s="114"/>
      <c r="AB245" s="86">
        <f t="shared" ref="AB245:AB251" si="158">SUM(U245:AA245)</f>
        <v>58.5</v>
      </c>
      <c r="AC245" s="114"/>
      <c r="AD245" s="82">
        <f t="shared" ref="AD245:AD251" si="159">SUM(AB245:AC245)</f>
        <v>58.5</v>
      </c>
      <c r="AE245" s="255"/>
    </row>
    <row r="246" spans="1:32" s="90" customFormat="1" ht="84.75" customHeight="1" outlineLevel="2">
      <c r="A246" s="106">
        <v>2</v>
      </c>
      <c r="B246" s="120">
        <v>821</v>
      </c>
      <c r="C246" s="116">
        <v>3910</v>
      </c>
      <c r="D246" s="121" t="s">
        <v>201</v>
      </c>
      <c r="E246" s="81">
        <v>2281</v>
      </c>
      <c r="F246" s="81">
        <f t="shared" si="154"/>
        <v>2481</v>
      </c>
      <c r="G246" s="110">
        <f t="shared" si="155"/>
        <v>200</v>
      </c>
      <c r="H246" s="122">
        <f t="shared" si="156"/>
        <v>0</v>
      </c>
      <c r="I246" s="111">
        <f t="shared" ref="I246:I251" si="160">SUM(G246:H246)</f>
        <v>200</v>
      </c>
      <c r="J246" s="112">
        <v>115</v>
      </c>
      <c r="K246" s="113"/>
      <c r="L246" s="114"/>
      <c r="M246" s="114"/>
      <c r="N246" s="114"/>
      <c r="O246" s="114"/>
      <c r="P246" s="114"/>
      <c r="Q246" s="82">
        <v>85</v>
      </c>
      <c r="R246" s="84">
        <f t="shared" ref="R246:R264" si="161">SUM(J246:Q246)</f>
        <v>200</v>
      </c>
      <c r="S246" s="114"/>
      <c r="T246" s="88">
        <f t="shared" si="157"/>
        <v>200</v>
      </c>
      <c r="U246" s="112"/>
      <c r="V246" s="113"/>
      <c r="W246" s="114"/>
      <c r="X246" s="114"/>
      <c r="Y246" s="114"/>
      <c r="Z246" s="114"/>
      <c r="AA246" s="114"/>
      <c r="AB246" s="86">
        <f t="shared" si="158"/>
        <v>0</v>
      </c>
      <c r="AC246" s="114"/>
      <c r="AD246" s="82">
        <f t="shared" si="159"/>
        <v>0</v>
      </c>
      <c r="AE246" s="119"/>
    </row>
    <row r="247" spans="1:32" s="90" customFormat="1" ht="82.15" customHeight="1" outlineLevel="2">
      <c r="A247" s="106">
        <v>2</v>
      </c>
      <c r="B247" s="120">
        <v>821</v>
      </c>
      <c r="C247" s="116">
        <v>4690</v>
      </c>
      <c r="D247" s="121" t="s">
        <v>202</v>
      </c>
      <c r="E247" s="81">
        <v>120</v>
      </c>
      <c r="F247" s="81">
        <f t="shared" si="154"/>
        <v>160</v>
      </c>
      <c r="G247" s="110">
        <f t="shared" si="155"/>
        <v>40</v>
      </c>
      <c r="H247" s="81">
        <f t="shared" si="156"/>
        <v>0</v>
      </c>
      <c r="I247" s="111">
        <f t="shared" si="160"/>
        <v>40</v>
      </c>
      <c r="J247" s="112">
        <f>20+20</f>
        <v>40</v>
      </c>
      <c r="K247" s="113"/>
      <c r="L247" s="114"/>
      <c r="M247" s="114"/>
      <c r="N247" s="114"/>
      <c r="O247" s="114"/>
      <c r="P247" s="114"/>
      <c r="Q247" s="82"/>
      <c r="R247" s="84">
        <f t="shared" si="161"/>
        <v>40</v>
      </c>
      <c r="S247" s="114"/>
      <c r="T247" s="88">
        <f t="shared" si="157"/>
        <v>40</v>
      </c>
      <c r="U247" s="112"/>
      <c r="V247" s="113"/>
      <c r="W247" s="114"/>
      <c r="X247" s="114"/>
      <c r="Y247" s="114"/>
      <c r="Z247" s="114"/>
      <c r="AA247" s="114"/>
      <c r="AB247" s="86">
        <f t="shared" si="158"/>
        <v>0</v>
      </c>
      <c r="AC247" s="114"/>
      <c r="AD247" s="82">
        <f t="shared" si="159"/>
        <v>0</v>
      </c>
      <c r="AE247" s="119"/>
    </row>
    <row r="248" spans="1:32" s="175" customFormat="1" ht="92.45" customHeight="1" outlineLevel="2">
      <c r="A248" s="106">
        <v>2</v>
      </c>
      <c r="B248" s="120">
        <v>821</v>
      </c>
      <c r="C248" s="147">
        <v>4879</v>
      </c>
      <c r="D248" s="143" t="s">
        <v>206</v>
      </c>
      <c r="E248" s="219"/>
      <c r="F248" s="81">
        <f t="shared" si="154"/>
        <v>30</v>
      </c>
      <c r="G248" s="220">
        <f t="shared" si="155"/>
        <v>30</v>
      </c>
      <c r="H248" s="219">
        <f t="shared" si="156"/>
        <v>0</v>
      </c>
      <c r="I248" s="221">
        <f t="shared" si="160"/>
        <v>30</v>
      </c>
      <c r="J248" s="341">
        <v>30</v>
      </c>
      <c r="K248" s="223"/>
      <c r="L248" s="146"/>
      <c r="M248" s="146"/>
      <c r="N248" s="146"/>
      <c r="O248" s="146"/>
      <c r="P248" s="146"/>
      <c r="Q248" s="224"/>
      <c r="R248" s="84">
        <f t="shared" si="161"/>
        <v>30</v>
      </c>
      <c r="S248" s="146"/>
      <c r="T248" s="88">
        <f t="shared" si="157"/>
        <v>30</v>
      </c>
      <c r="U248" s="337"/>
      <c r="V248" s="146"/>
      <c r="W248" s="223"/>
      <c r="X248" s="146"/>
      <c r="Y248" s="146"/>
      <c r="Z248" s="146"/>
      <c r="AA248" s="146"/>
      <c r="AB248" s="125">
        <f t="shared" si="158"/>
        <v>0</v>
      </c>
      <c r="AC248" s="146"/>
      <c r="AD248" s="224">
        <f t="shared" si="159"/>
        <v>0</v>
      </c>
      <c r="AE248" s="340"/>
      <c r="AF248" s="339"/>
    </row>
    <row r="249" spans="1:32" s="175" customFormat="1" ht="82.9" customHeight="1" outlineLevel="2">
      <c r="A249" s="155">
        <v>2</v>
      </c>
      <c r="B249" s="92">
        <v>821</v>
      </c>
      <c r="C249" s="256">
        <v>4880</v>
      </c>
      <c r="D249" s="286" t="s">
        <v>205</v>
      </c>
      <c r="E249" s="219"/>
      <c r="F249" s="81">
        <f t="shared" si="154"/>
        <v>120</v>
      </c>
      <c r="G249" s="220">
        <f t="shared" si="155"/>
        <v>120</v>
      </c>
      <c r="H249" s="219">
        <f t="shared" si="156"/>
        <v>0</v>
      </c>
      <c r="I249" s="221">
        <f t="shared" si="160"/>
        <v>120</v>
      </c>
      <c r="J249" s="222">
        <v>120</v>
      </c>
      <c r="K249" s="223"/>
      <c r="L249" s="146"/>
      <c r="M249" s="146"/>
      <c r="N249" s="146"/>
      <c r="O249" s="146"/>
      <c r="P249" s="146"/>
      <c r="Q249" s="224"/>
      <c r="R249" s="84">
        <f t="shared" si="161"/>
        <v>120</v>
      </c>
      <c r="S249" s="146"/>
      <c r="T249" s="88">
        <f t="shared" si="157"/>
        <v>120</v>
      </c>
      <c r="U249" s="337"/>
      <c r="V249" s="146"/>
      <c r="W249" s="223"/>
      <c r="X249" s="146"/>
      <c r="Y249" s="146"/>
      <c r="Z249" s="146"/>
      <c r="AA249" s="146"/>
      <c r="AB249" s="125">
        <f t="shared" si="158"/>
        <v>0</v>
      </c>
      <c r="AC249" s="146"/>
      <c r="AD249" s="224">
        <f t="shared" si="159"/>
        <v>0</v>
      </c>
      <c r="AE249" s="340"/>
      <c r="AF249" s="339"/>
    </row>
    <row r="250" spans="1:32" s="175" customFormat="1" ht="83.25" outlineLevel="2">
      <c r="A250" s="106">
        <v>2</v>
      </c>
      <c r="B250" s="120">
        <v>821</v>
      </c>
      <c r="C250" s="147">
        <v>4881</v>
      </c>
      <c r="D250" s="218" t="s">
        <v>204</v>
      </c>
      <c r="E250" s="219"/>
      <c r="F250" s="81">
        <f t="shared" si="154"/>
        <v>120</v>
      </c>
      <c r="G250" s="220">
        <f t="shared" si="155"/>
        <v>120</v>
      </c>
      <c r="H250" s="219">
        <f t="shared" si="156"/>
        <v>0</v>
      </c>
      <c r="I250" s="221">
        <f t="shared" si="160"/>
        <v>120</v>
      </c>
      <c r="J250" s="222">
        <v>120</v>
      </c>
      <c r="K250" s="223"/>
      <c r="L250" s="146"/>
      <c r="M250" s="146"/>
      <c r="N250" s="146"/>
      <c r="O250" s="146"/>
      <c r="P250" s="146"/>
      <c r="Q250" s="224"/>
      <c r="R250" s="84">
        <f t="shared" si="161"/>
        <v>120</v>
      </c>
      <c r="S250" s="146"/>
      <c r="T250" s="88">
        <f t="shared" si="157"/>
        <v>120</v>
      </c>
      <c r="U250" s="337"/>
      <c r="V250" s="146"/>
      <c r="W250" s="223"/>
      <c r="X250" s="146"/>
      <c r="Y250" s="146"/>
      <c r="Z250" s="146"/>
      <c r="AA250" s="146"/>
      <c r="AB250" s="125">
        <f t="shared" si="158"/>
        <v>0</v>
      </c>
      <c r="AC250" s="146"/>
      <c r="AD250" s="224">
        <f t="shared" si="159"/>
        <v>0</v>
      </c>
      <c r="AE250" s="340"/>
      <c r="AF250" s="339"/>
    </row>
    <row r="251" spans="1:32" s="175" customFormat="1" ht="105" customHeight="1" outlineLevel="2">
      <c r="A251" s="106">
        <v>2</v>
      </c>
      <c r="B251" s="77">
        <v>821</v>
      </c>
      <c r="C251" s="147">
        <v>4882</v>
      </c>
      <c r="D251" s="143" t="s">
        <v>203</v>
      </c>
      <c r="E251" s="219"/>
      <c r="F251" s="81">
        <f t="shared" si="154"/>
        <v>15</v>
      </c>
      <c r="G251" s="220">
        <f t="shared" si="155"/>
        <v>15</v>
      </c>
      <c r="H251" s="219">
        <f t="shared" si="156"/>
        <v>0</v>
      </c>
      <c r="I251" s="221">
        <f t="shared" si="160"/>
        <v>15</v>
      </c>
      <c r="J251" s="222">
        <v>15</v>
      </c>
      <c r="K251" s="223"/>
      <c r="L251" s="146"/>
      <c r="M251" s="146"/>
      <c r="N251" s="146"/>
      <c r="O251" s="146"/>
      <c r="P251" s="146"/>
      <c r="Q251" s="224"/>
      <c r="R251" s="84">
        <f t="shared" si="161"/>
        <v>15</v>
      </c>
      <c r="S251" s="146"/>
      <c r="T251" s="88">
        <f t="shared" si="157"/>
        <v>15</v>
      </c>
      <c r="U251" s="337"/>
      <c r="V251" s="146"/>
      <c r="W251" s="223"/>
      <c r="X251" s="146"/>
      <c r="Y251" s="146"/>
      <c r="Z251" s="146"/>
      <c r="AA251" s="146"/>
      <c r="AB251" s="125">
        <f t="shared" si="158"/>
        <v>0</v>
      </c>
      <c r="AC251" s="146"/>
      <c r="AD251" s="224">
        <f t="shared" si="159"/>
        <v>0</v>
      </c>
      <c r="AE251" s="340"/>
      <c r="AF251" s="339"/>
    </row>
    <row r="252" spans="1:32" s="175" customFormat="1" ht="81" customHeight="1" outlineLevel="2">
      <c r="A252" s="257">
        <v>2</v>
      </c>
      <c r="B252" s="77">
        <v>821</v>
      </c>
      <c r="C252" s="78">
        <v>3905</v>
      </c>
      <c r="D252" s="342" t="s">
        <v>207</v>
      </c>
      <c r="E252" s="219">
        <v>1200</v>
      </c>
      <c r="F252" s="81">
        <f t="shared" si="154"/>
        <v>1270</v>
      </c>
      <c r="G252" s="220">
        <f t="shared" si="155"/>
        <v>70</v>
      </c>
      <c r="H252" s="219">
        <f t="shared" si="156"/>
        <v>0</v>
      </c>
      <c r="I252" s="221">
        <f t="shared" ref="I252:I264" si="162">SUM(G252:H252)</f>
        <v>70</v>
      </c>
      <c r="J252" s="222">
        <v>70</v>
      </c>
      <c r="K252" s="223"/>
      <c r="L252" s="146"/>
      <c r="M252" s="146"/>
      <c r="N252" s="146"/>
      <c r="O252" s="146"/>
      <c r="P252" s="146"/>
      <c r="Q252" s="224"/>
      <c r="R252" s="84">
        <f t="shared" si="161"/>
        <v>70</v>
      </c>
      <c r="S252" s="146"/>
      <c r="T252" s="88">
        <f t="shared" si="157"/>
        <v>70</v>
      </c>
      <c r="U252" s="337"/>
      <c r="V252" s="146"/>
      <c r="W252" s="223"/>
      <c r="X252" s="146"/>
      <c r="Y252" s="146"/>
      <c r="Z252" s="146"/>
      <c r="AA252" s="146"/>
      <c r="AB252" s="125">
        <f t="shared" ref="AB252:AB263" si="163">SUM(U252:AA252)</f>
        <v>0</v>
      </c>
      <c r="AC252" s="146"/>
      <c r="AD252" s="224">
        <f t="shared" ref="AD252:AD263" si="164">SUM(AB252:AC252)</f>
        <v>0</v>
      </c>
      <c r="AE252" s="340"/>
      <c r="AF252" s="339"/>
    </row>
    <row r="253" spans="1:32" s="175" customFormat="1" ht="81" customHeight="1" outlineLevel="2">
      <c r="A253" s="257">
        <v>18</v>
      </c>
      <c r="B253" s="77">
        <v>821</v>
      </c>
      <c r="C253" s="292">
        <v>4883</v>
      </c>
      <c r="D253" s="342" t="s">
        <v>332</v>
      </c>
      <c r="E253" s="219"/>
      <c r="F253" s="81">
        <f t="shared" si="154"/>
        <v>100</v>
      </c>
      <c r="G253" s="220">
        <f t="shared" si="155"/>
        <v>100</v>
      </c>
      <c r="H253" s="219">
        <f t="shared" si="156"/>
        <v>0</v>
      </c>
      <c r="I253" s="221">
        <f t="shared" si="162"/>
        <v>100</v>
      </c>
      <c r="J253" s="341">
        <v>50</v>
      </c>
      <c r="K253" s="223"/>
      <c r="L253" s="146"/>
      <c r="M253" s="146"/>
      <c r="N253" s="146"/>
      <c r="O253" s="146"/>
      <c r="P253" s="146"/>
      <c r="Q253" s="224"/>
      <c r="R253" s="84">
        <f t="shared" si="161"/>
        <v>50</v>
      </c>
      <c r="S253" s="146">
        <v>50</v>
      </c>
      <c r="T253" s="88">
        <f t="shared" si="157"/>
        <v>100</v>
      </c>
      <c r="U253" s="337"/>
      <c r="V253" s="146"/>
      <c r="W253" s="223"/>
      <c r="X253" s="146"/>
      <c r="Y253" s="146"/>
      <c r="Z253" s="146"/>
      <c r="AA253" s="146"/>
      <c r="AB253" s="125">
        <f t="shared" si="163"/>
        <v>0</v>
      </c>
      <c r="AC253" s="146"/>
      <c r="AD253" s="224">
        <f t="shared" si="164"/>
        <v>0</v>
      </c>
      <c r="AE253" s="340" t="s">
        <v>331</v>
      </c>
      <c r="AF253" s="339"/>
    </row>
    <row r="254" spans="1:32" s="175" customFormat="1" ht="81" customHeight="1" outlineLevel="2">
      <c r="A254" s="257">
        <v>23</v>
      </c>
      <c r="B254" s="77">
        <v>821</v>
      </c>
      <c r="C254" s="78">
        <v>4695</v>
      </c>
      <c r="D254" s="342" t="s">
        <v>352</v>
      </c>
      <c r="E254" s="219">
        <v>400</v>
      </c>
      <c r="F254" s="81">
        <f t="shared" si="154"/>
        <v>800</v>
      </c>
      <c r="G254" s="220">
        <f t="shared" si="155"/>
        <v>400</v>
      </c>
      <c r="H254" s="219">
        <f t="shared" si="156"/>
        <v>0</v>
      </c>
      <c r="I254" s="221">
        <f t="shared" si="162"/>
        <v>400</v>
      </c>
      <c r="J254" s="341"/>
      <c r="K254" s="223"/>
      <c r="L254" s="146"/>
      <c r="M254" s="146"/>
      <c r="N254" s="146"/>
      <c r="O254" s="146"/>
      <c r="P254" s="146"/>
      <c r="Q254" s="224">
        <v>400</v>
      </c>
      <c r="R254" s="84">
        <f t="shared" si="161"/>
        <v>400</v>
      </c>
      <c r="S254" s="146"/>
      <c r="T254" s="88">
        <f t="shared" si="157"/>
        <v>400</v>
      </c>
      <c r="U254" s="337"/>
      <c r="V254" s="146"/>
      <c r="W254" s="223"/>
      <c r="X254" s="146"/>
      <c r="Y254" s="146"/>
      <c r="Z254" s="146"/>
      <c r="AA254" s="146"/>
      <c r="AB254" s="125">
        <f t="shared" si="163"/>
        <v>0</v>
      </c>
      <c r="AC254" s="146"/>
      <c r="AD254" s="224">
        <f t="shared" si="164"/>
        <v>0</v>
      </c>
      <c r="AE254" s="340"/>
      <c r="AF254" s="339"/>
    </row>
    <row r="255" spans="1:32" s="175" customFormat="1" ht="81" customHeight="1" outlineLevel="2">
      <c r="A255" s="257">
        <v>15</v>
      </c>
      <c r="B255" s="77">
        <v>821</v>
      </c>
      <c r="C255" s="292">
        <v>4884</v>
      </c>
      <c r="D255" s="342" t="s">
        <v>322</v>
      </c>
      <c r="E255" s="219"/>
      <c r="F255" s="81">
        <f t="shared" si="154"/>
        <v>300</v>
      </c>
      <c r="G255" s="220">
        <f t="shared" si="155"/>
        <v>300</v>
      </c>
      <c r="H255" s="219">
        <f t="shared" si="156"/>
        <v>0</v>
      </c>
      <c r="I255" s="221">
        <v>300</v>
      </c>
      <c r="J255" s="341"/>
      <c r="K255" s="223"/>
      <c r="L255" s="146"/>
      <c r="M255" s="146"/>
      <c r="N255" s="146"/>
      <c r="O255" s="146"/>
      <c r="P255" s="146"/>
      <c r="Q255" s="224">
        <v>300</v>
      </c>
      <c r="R255" s="84">
        <f t="shared" si="161"/>
        <v>300</v>
      </c>
      <c r="S255" s="146"/>
      <c r="T255" s="88">
        <f t="shared" si="157"/>
        <v>300</v>
      </c>
      <c r="U255" s="337"/>
      <c r="V255" s="146"/>
      <c r="W255" s="223"/>
      <c r="X255" s="146"/>
      <c r="Y255" s="146"/>
      <c r="Z255" s="146"/>
      <c r="AA255" s="146"/>
      <c r="AB255" s="125"/>
      <c r="AC255" s="146"/>
      <c r="AD255" s="224"/>
      <c r="AE255" s="340"/>
      <c r="AF255" s="339"/>
    </row>
    <row r="256" spans="1:32" s="175" customFormat="1" ht="81" customHeight="1" outlineLevel="2">
      <c r="A256" s="257">
        <v>15</v>
      </c>
      <c r="B256" s="77">
        <v>821</v>
      </c>
      <c r="C256" s="78">
        <v>4693</v>
      </c>
      <c r="D256" s="342" t="s">
        <v>324</v>
      </c>
      <c r="E256" s="219">
        <v>45</v>
      </c>
      <c r="F256" s="81">
        <f t="shared" si="154"/>
        <v>90</v>
      </c>
      <c r="G256" s="220">
        <f t="shared" si="155"/>
        <v>45</v>
      </c>
      <c r="H256" s="219">
        <f t="shared" si="156"/>
        <v>0</v>
      </c>
      <c r="I256" s="221">
        <v>45</v>
      </c>
      <c r="J256" s="341">
        <v>45</v>
      </c>
      <c r="K256" s="223"/>
      <c r="L256" s="146"/>
      <c r="M256" s="146"/>
      <c r="N256" s="146"/>
      <c r="O256" s="146"/>
      <c r="P256" s="146"/>
      <c r="Q256" s="224"/>
      <c r="R256" s="84">
        <f t="shared" si="161"/>
        <v>45</v>
      </c>
      <c r="S256" s="146"/>
      <c r="T256" s="88">
        <f t="shared" si="157"/>
        <v>45</v>
      </c>
      <c r="U256" s="337"/>
      <c r="V256" s="146"/>
      <c r="W256" s="223"/>
      <c r="X256" s="146"/>
      <c r="Y256" s="146"/>
      <c r="Z256" s="146"/>
      <c r="AA256" s="146"/>
      <c r="AB256" s="125"/>
      <c r="AC256" s="146"/>
      <c r="AD256" s="224"/>
      <c r="AE256" s="340"/>
      <c r="AF256" s="339"/>
    </row>
    <row r="257" spans="1:32" s="175" customFormat="1" ht="81" customHeight="1" outlineLevel="2">
      <c r="A257" s="257">
        <v>23</v>
      </c>
      <c r="B257" s="77">
        <v>821</v>
      </c>
      <c r="C257" s="78">
        <v>2776</v>
      </c>
      <c r="D257" s="342" t="s">
        <v>353</v>
      </c>
      <c r="E257" s="219">
        <v>11500</v>
      </c>
      <c r="F257" s="81">
        <f t="shared" si="154"/>
        <v>12500</v>
      </c>
      <c r="G257" s="220">
        <f t="shared" si="155"/>
        <v>1000</v>
      </c>
      <c r="H257" s="219">
        <f t="shared" si="156"/>
        <v>0</v>
      </c>
      <c r="I257" s="221">
        <f t="shared" si="162"/>
        <v>1000</v>
      </c>
      <c r="J257" s="341"/>
      <c r="K257" s="223"/>
      <c r="L257" s="146"/>
      <c r="M257" s="146"/>
      <c r="N257" s="146"/>
      <c r="O257" s="146"/>
      <c r="P257" s="146"/>
      <c r="Q257" s="224">
        <v>1000</v>
      </c>
      <c r="R257" s="84">
        <f t="shared" si="161"/>
        <v>1000</v>
      </c>
      <c r="S257" s="146"/>
      <c r="T257" s="88">
        <f t="shared" si="157"/>
        <v>1000</v>
      </c>
      <c r="U257" s="337"/>
      <c r="V257" s="146"/>
      <c r="W257" s="223"/>
      <c r="X257" s="146"/>
      <c r="Y257" s="146"/>
      <c r="Z257" s="146"/>
      <c r="AA257" s="146"/>
      <c r="AB257" s="125">
        <f t="shared" si="163"/>
        <v>0</v>
      </c>
      <c r="AC257" s="146"/>
      <c r="AD257" s="224">
        <f t="shared" si="164"/>
        <v>0</v>
      </c>
      <c r="AE257" s="340"/>
      <c r="AF257" s="339"/>
    </row>
    <row r="258" spans="1:32" s="175" customFormat="1" ht="81" customHeight="1" outlineLevel="2">
      <c r="A258" s="257">
        <v>11</v>
      </c>
      <c r="B258" s="77">
        <v>821</v>
      </c>
      <c r="C258" s="78">
        <v>4517</v>
      </c>
      <c r="D258" s="343" t="s">
        <v>374</v>
      </c>
      <c r="E258" s="219">
        <v>1860</v>
      </c>
      <c r="F258" s="81">
        <f t="shared" si="154"/>
        <v>2160</v>
      </c>
      <c r="G258" s="220">
        <f t="shared" si="155"/>
        <v>300</v>
      </c>
      <c r="H258" s="219">
        <f t="shared" si="156"/>
        <v>0</v>
      </c>
      <c r="I258" s="221">
        <f t="shared" si="162"/>
        <v>300</v>
      </c>
      <c r="J258" s="341"/>
      <c r="K258" s="223"/>
      <c r="L258" s="146"/>
      <c r="M258" s="146"/>
      <c r="N258" s="146"/>
      <c r="O258" s="146"/>
      <c r="P258" s="146"/>
      <c r="Q258" s="224">
        <v>300</v>
      </c>
      <c r="R258" s="84">
        <f t="shared" ref="R258:R263" si="165">SUM(J258:Q258)</f>
        <v>300</v>
      </c>
      <c r="S258" s="146"/>
      <c r="T258" s="88">
        <f t="shared" ref="T258:T263" si="166">SUM(R258:S258)</f>
        <v>300</v>
      </c>
      <c r="U258" s="337"/>
      <c r="V258" s="146"/>
      <c r="W258" s="223"/>
      <c r="X258" s="146"/>
      <c r="Y258" s="146"/>
      <c r="Z258" s="146"/>
      <c r="AA258" s="146"/>
      <c r="AB258" s="125">
        <f t="shared" si="163"/>
        <v>0</v>
      </c>
      <c r="AC258" s="146"/>
      <c r="AD258" s="224">
        <f t="shared" si="164"/>
        <v>0</v>
      </c>
      <c r="AE258" s="340"/>
      <c r="AF258" s="339"/>
    </row>
    <row r="259" spans="1:32" s="175" customFormat="1" ht="81" customHeight="1" outlineLevel="2">
      <c r="A259" s="257">
        <v>58</v>
      </c>
      <c r="B259" s="77">
        <v>821</v>
      </c>
      <c r="C259" s="292">
        <v>4885</v>
      </c>
      <c r="D259" s="343" t="s">
        <v>454</v>
      </c>
      <c r="E259" s="219"/>
      <c r="F259" s="81">
        <f t="shared" si="154"/>
        <v>400</v>
      </c>
      <c r="G259" s="220">
        <f t="shared" si="155"/>
        <v>400</v>
      </c>
      <c r="H259" s="219">
        <f t="shared" si="156"/>
        <v>0</v>
      </c>
      <c r="I259" s="221">
        <f t="shared" si="162"/>
        <v>400</v>
      </c>
      <c r="J259" s="341"/>
      <c r="K259" s="223"/>
      <c r="L259" s="146"/>
      <c r="M259" s="146"/>
      <c r="N259" s="146"/>
      <c r="O259" s="146"/>
      <c r="P259" s="146"/>
      <c r="Q259" s="224">
        <v>400</v>
      </c>
      <c r="R259" s="84">
        <f t="shared" si="165"/>
        <v>400</v>
      </c>
      <c r="S259" s="146"/>
      <c r="T259" s="88">
        <f t="shared" si="166"/>
        <v>400</v>
      </c>
      <c r="U259" s="337"/>
      <c r="V259" s="146"/>
      <c r="W259" s="223"/>
      <c r="X259" s="146"/>
      <c r="Y259" s="146"/>
      <c r="Z259" s="146"/>
      <c r="AA259" s="146"/>
      <c r="AB259" s="125">
        <f t="shared" si="163"/>
        <v>0</v>
      </c>
      <c r="AC259" s="146"/>
      <c r="AD259" s="224">
        <f t="shared" si="164"/>
        <v>0</v>
      </c>
      <c r="AE259" s="340"/>
      <c r="AF259" s="339"/>
    </row>
    <row r="260" spans="1:32" s="175" customFormat="1" ht="81" customHeight="1" outlineLevel="2">
      <c r="A260" s="257">
        <v>23</v>
      </c>
      <c r="B260" s="77">
        <v>821</v>
      </c>
      <c r="C260" s="292">
        <v>4886</v>
      </c>
      <c r="D260" s="343" t="s">
        <v>447</v>
      </c>
      <c r="E260" s="219"/>
      <c r="F260" s="81">
        <f t="shared" si="154"/>
        <v>350</v>
      </c>
      <c r="G260" s="220">
        <f t="shared" si="155"/>
        <v>350</v>
      </c>
      <c r="H260" s="219">
        <f t="shared" si="156"/>
        <v>0</v>
      </c>
      <c r="I260" s="221">
        <f t="shared" si="162"/>
        <v>350</v>
      </c>
      <c r="J260" s="341"/>
      <c r="K260" s="223"/>
      <c r="L260" s="146"/>
      <c r="M260" s="146"/>
      <c r="N260" s="146"/>
      <c r="O260" s="146"/>
      <c r="P260" s="146"/>
      <c r="Q260" s="224">
        <v>350</v>
      </c>
      <c r="R260" s="84">
        <f t="shared" si="165"/>
        <v>350</v>
      </c>
      <c r="S260" s="146"/>
      <c r="T260" s="88">
        <f t="shared" si="166"/>
        <v>350</v>
      </c>
      <c r="U260" s="337"/>
      <c r="V260" s="146"/>
      <c r="W260" s="223"/>
      <c r="X260" s="146"/>
      <c r="Y260" s="146"/>
      <c r="Z260" s="146"/>
      <c r="AA260" s="146"/>
      <c r="AB260" s="125">
        <f t="shared" si="163"/>
        <v>0</v>
      </c>
      <c r="AC260" s="146"/>
      <c r="AD260" s="224">
        <f t="shared" si="164"/>
        <v>0</v>
      </c>
      <c r="AE260" s="340"/>
      <c r="AF260" s="339"/>
    </row>
    <row r="261" spans="1:32" s="175" customFormat="1" ht="81" customHeight="1" outlineLevel="2">
      <c r="A261" s="257">
        <v>54</v>
      </c>
      <c r="B261" s="77">
        <v>821</v>
      </c>
      <c r="C261" s="78">
        <v>4705</v>
      </c>
      <c r="D261" s="343" t="s">
        <v>354</v>
      </c>
      <c r="E261" s="219">
        <v>100</v>
      </c>
      <c r="F261" s="81">
        <f t="shared" si="154"/>
        <v>2100</v>
      </c>
      <c r="G261" s="220">
        <f t="shared" si="155"/>
        <v>2000</v>
      </c>
      <c r="H261" s="219">
        <f t="shared" si="156"/>
        <v>0</v>
      </c>
      <c r="I261" s="221">
        <f t="shared" si="162"/>
        <v>2000</v>
      </c>
      <c r="J261" s="341"/>
      <c r="K261" s="223"/>
      <c r="L261" s="146"/>
      <c r="M261" s="146"/>
      <c r="N261" s="146"/>
      <c r="O261" s="146"/>
      <c r="P261" s="146"/>
      <c r="Q261" s="224">
        <v>2000</v>
      </c>
      <c r="R261" s="84">
        <f t="shared" si="165"/>
        <v>2000</v>
      </c>
      <c r="S261" s="146"/>
      <c r="T261" s="88">
        <f t="shared" si="166"/>
        <v>2000</v>
      </c>
      <c r="U261" s="337"/>
      <c r="V261" s="146"/>
      <c r="W261" s="223"/>
      <c r="X261" s="146"/>
      <c r="Y261" s="146"/>
      <c r="Z261" s="146"/>
      <c r="AA261" s="146"/>
      <c r="AB261" s="125">
        <f t="shared" si="163"/>
        <v>0</v>
      </c>
      <c r="AC261" s="146"/>
      <c r="AD261" s="224">
        <f t="shared" si="164"/>
        <v>0</v>
      </c>
      <c r="AE261" s="340"/>
      <c r="AF261" s="339"/>
    </row>
    <row r="262" spans="1:32" s="175" customFormat="1" ht="81" customHeight="1" outlineLevel="2">
      <c r="A262" s="257">
        <v>55</v>
      </c>
      <c r="B262" s="77">
        <v>821</v>
      </c>
      <c r="C262" s="292">
        <v>4887</v>
      </c>
      <c r="D262" s="343" t="s">
        <v>459</v>
      </c>
      <c r="E262" s="219"/>
      <c r="F262" s="81">
        <f t="shared" ref="F262" si="167">E262+I262</f>
        <v>1400</v>
      </c>
      <c r="G262" s="220">
        <f t="shared" ref="G262" si="168">T262</f>
        <v>1400</v>
      </c>
      <c r="H262" s="219">
        <f t="shared" ref="H262" si="169">AD262</f>
        <v>0</v>
      </c>
      <c r="I262" s="221">
        <f t="shared" ref="I262" si="170">SUM(G262:H262)</f>
        <v>1400</v>
      </c>
      <c r="J262" s="341"/>
      <c r="K262" s="223"/>
      <c r="L262" s="146"/>
      <c r="M262" s="146"/>
      <c r="N262" s="146"/>
      <c r="O262" s="146"/>
      <c r="P262" s="146"/>
      <c r="Q262" s="224">
        <v>1400</v>
      </c>
      <c r="R262" s="84">
        <f t="shared" ref="R262" si="171">SUM(J262:Q262)</f>
        <v>1400</v>
      </c>
      <c r="S262" s="146"/>
      <c r="T262" s="88">
        <f t="shared" ref="T262" si="172">SUM(R262:S262)</f>
        <v>1400</v>
      </c>
      <c r="U262" s="337"/>
      <c r="V262" s="146"/>
      <c r="W262" s="223"/>
      <c r="X262" s="146"/>
      <c r="Y262" s="146"/>
      <c r="Z262" s="146"/>
      <c r="AA262" s="146"/>
      <c r="AB262" s="125">
        <f t="shared" ref="AB262" si="173">SUM(U262:AA262)</f>
        <v>0</v>
      </c>
      <c r="AC262" s="146"/>
      <c r="AD262" s="224">
        <f t="shared" ref="AD262" si="174">SUM(AB262:AC262)</f>
        <v>0</v>
      </c>
      <c r="AE262" s="340"/>
      <c r="AF262" s="339"/>
    </row>
    <row r="263" spans="1:32" s="175" customFormat="1" ht="81" customHeight="1" outlineLevel="2">
      <c r="A263" s="257">
        <v>52</v>
      </c>
      <c r="B263" s="77">
        <v>821</v>
      </c>
      <c r="C263" s="78">
        <v>4510</v>
      </c>
      <c r="D263" s="343" t="s">
        <v>448</v>
      </c>
      <c r="E263" s="219">
        <v>300</v>
      </c>
      <c r="F263" s="81">
        <f t="shared" si="154"/>
        <v>4300</v>
      </c>
      <c r="G263" s="220">
        <f t="shared" si="155"/>
        <v>2000</v>
      </c>
      <c r="H263" s="219">
        <f t="shared" si="156"/>
        <v>2000</v>
      </c>
      <c r="I263" s="221">
        <f t="shared" si="162"/>
        <v>4000</v>
      </c>
      <c r="J263" s="341"/>
      <c r="K263" s="223"/>
      <c r="L263" s="146"/>
      <c r="M263" s="146"/>
      <c r="N263" s="146"/>
      <c r="O263" s="146"/>
      <c r="P263" s="146"/>
      <c r="Q263" s="224">
        <v>2000</v>
      </c>
      <c r="R263" s="84">
        <f t="shared" si="165"/>
        <v>2000</v>
      </c>
      <c r="S263" s="146"/>
      <c r="T263" s="88">
        <f t="shared" si="166"/>
        <v>2000</v>
      </c>
      <c r="U263" s="337">
        <v>2000</v>
      </c>
      <c r="V263" s="146"/>
      <c r="W263" s="223"/>
      <c r="X263" s="146"/>
      <c r="Y263" s="146"/>
      <c r="Z263" s="146"/>
      <c r="AA263" s="146"/>
      <c r="AB263" s="125">
        <f t="shared" si="163"/>
        <v>2000</v>
      </c>
      <c r="AC263" s="146"/>
      <c r="AD263" s="224">
        <f t="shared" si="164"/>
        <v>2000</v>
      </c>
      <c r="AE263" s="406" t="s">
        <v>451</v>
      </c>
      <c r="AF263" s="339"/>
    </row>
    <row r="264" spans="1:32" s="175" customFormat="1" ht="81" customHeight="1" outlineLevel="2" thickBot="1">
      <c r="A264" s="257">
        <v>11</v>
      </c>
      <c r="B264" s="77">
        <v>821</v>
      </c>
      <c r="C264" s="78">
        <v>3909</v>
      </c>
      <c r="D264" s="342" t="s">
        <v>285</v>
      </c>
      <c r="E264" s="219">
        <v>4350</v>
      </c>
      <c r="F264" s="81">
        <f t="shared" ref="F264" si="175">E264+I264</f>
        <v>17000</v>
      </c>
      <c r="G264" s="220">
        <f t="shared" ref="G264" si="176">T264</f>
        <v>12650</v>
      </c>
      <c r="H264" s="219">
        <f t="shared" ref="H264" si="177">AD264</f>
        <v>0</v>
      </c>
      <c r="I264" s="221">
        <f t="shared" si="162"/>
        <v>12650</v>
      </c>
      <c r="J264" s="341"/>
      <c r="K264" s="223"/>
      <c r="L264" s="146"/>
      <c r="M264" s="146"/>
      <c r="N264" s="146"/>
      <c r="O264" s="146"/>
      <c r="P264" s="146"/>
      <c r="Q264" s="224">
        <v>4650</v>
      </c>
      <c r="R264" s="84">
        <f t="shared" si="161"/>
        <v>4650</v>
      </c>
      <c r="S264" s="146">
        <v>8000</v>
      </c>
      <c r="T264" s="88">
        <f t="shared" si="157"/>
        <v>12650</v>
      </c>
      <c r="U264" s="337"/>
      <c r="V264" s="146"/>
      <c r="W264" s="223"/>
      <c r="X264" s="146"/>
      <c r="Y264" s="146"/>
      <c r="Z264" s="146"/>
      <c r="AA264" s="146"/>
      <c r="AB264" s="125">
        <f t="shared" ref="AB264" si="178">SUM(U264:AA264)</f>
        <v>0</v>
      </c>
      <c r="AC264" s="146"/>
      <c r="AD264" s="224">
        <f t="shared" ref="AD264" si="179">SUM(AB264:AC264)</f>
        <v>0</v>
      </c>
      <c r="AE264" s="340" t="s">
        <v>445</v>
      </c>
      <c r="AF264" s="339"/>
    </row>
    <row r="265" spans="1:32" s="90" customFormat="1" ht="79.900000000000006" customHeight="1" outlineLevel="2" thickBot="1">
      <c r="A265" s="257"/>
      <c r="B265" s="422" t="s">
        <v>96</v>
      </c>
      <c r="C265" s="423"/>
      <c r="D265" s="424"/>
      <c r="E265" s="245">
        <f t="shared" ref="E265:AD265" si="180">SUBTOTAL(9,E245:E264)</f>
        <v>24082</v>
      </c>
      <c r="F265" s="245">
        <f t="shared" si="180"/>
        <v>47880.5</v>
      </c>
      <c r="G265" s="245">
        <f t="shared" si="180"/>
        <v>21740</v>
      </c>
      <c r="H265" s="245">
        <f t="shared" si="180"/>
        <v>2058.5</v>
      </c>
      <c r="I265" s="247">
        <f t="shared" si="180"/>
        <v>23798.5</v>
      </c>
      <c r="J265" s="245">
        <f t="shared" si="180"/>
        <v>605</v>
      </c>
      <c r="K265" s="245">
        <f t="shared" si="180"/>
        <v>0</v>
      </c>
      <c r="L265" s="245">
        <f t="shared" si="180"/>
        <v>0</v>
      </c>
      <c r="M265" s="245">
        <f t="shared" si="180"/>
        <v>0</v>
      </c>
      <c r="N265" s="245">
        <f t="shared" si="180"/>
        <v>0</v>
      </c>
      <c r="O265" s="245">
        <f t="shared" si="180"/>
        <v>0</v>
      </c>
      <c r="P265" s="245">
        <f t="shared" si="180"/>
        <v>0</v>
      </c>
      <c r="Q265" s="247">
        <f t="shared" si="180"/>
        <v>13085</v>
      </c>
      <c r="R265" s="245">
        <f t="shared" si="180"/>
        <v>13690</v>
      </c>
      <c r="S265" s="245">
        <f t="shared" si="180"/>
        <v>8050</v>
      </c>
      <c r="T265" s="245">
        <f t="shared" si="180"/>
        <v>21740</v>
      </c>
      <c r="U265" s="245">
        <f t="shared" si="180"/>
        <v>2058.5</v>
      </c>
      <c r="V265" s="245">
        <f t="shared" si="180"/>
        <v>0</v>
      </c>
      <c r="W265" s="245">
        <f t="shared" si="180"/>
        <v>0</v>
      </c>
      <c r="X265" s="245">
        <f t="shared" si="180"/>
        <v>0</v>
      </c>
      <c r="Y265" s="245">
        <f t="shared" si="180"/>
        <v>0</v>
      </c>
      <c r="Z265" s="245">
        <f t="shared" si="180"/>
        <v>0</v>
      </c>
      <c r="AA265" s="245">
        <f t="shared" si="180"/>
        <v>0</v>
      </c>
      <c r="AB265" s="245">
        <f t="shared" si="180"/>
        <v>2058.5</v>
      </c>
      <c r="AC265" s="245">
        <f t="shared" si="180"/>
        <v>0</v>
      </c>
      <c r="AD265" s="247">
        <f t="shared" si="180"/>
        <v>2058.5</v>
      </c>
      <c r="AE265" s="105"/>
    </row>
    <row r="266" spans="1:32" s="175" customFormat="1" ht="85.9" hidden="1" customHeight="1" outlineLevel="2">
      <c r="A266" s="106"/>
      <c r="B266" s="344">
        <v>823</v>
      </c>
      <c r="C266" s="116"/>
      <c r="D266" s="143"/>
      <c r="E266" s="219"/>
      <c r="F266" s="81">
        <f>E266+I266</f>
        <v>0</v>
      </c>
      <c r="G266" s="220">
        <f>T266</f>
        <v>0</v>
      </c>
      <c r="H266" s="219">
        <f>AD266</f>
        <v>0</v>
      </c>
      <c r="I266" s="221">
        <f>SUM(G266:H266)</f>
        <v>0</v>
      </c>
      <c r="J266" s="222"/>
      <c r="K266" s="223"/>
      <c r="L266" s="146"/>
      <c r="M266" s="146"/>
      <c r="N266" s="146"/>
      <c r="O266" s="146"/>
      <c r="P266" s="146"/>
      <c r="Q266" s="224"/>
      <c r="R266" s="345">
        <f>SUM(J266:Q266)</f>
        <v>0</v>
      </c>
      <c r="S266" s="146"/>
      <c r="T266" s="346">
        <f>SUM(R266:S266)</f>
        <v>0</v>
      </c>
      <c r="U266" s="337"/>
      <c r="V266" s="146"/>
      <c r="W266" s="223"/>
      <c r="X266" s="146"/>
      <c r="Y266" s="146"/>
      <c r="Z266" s="146"/>
      <c r="AA266" s="146"/>
      <c r="AB266" s="125">
        <f>SUM(U266:AA266)</f>
        <v>0</v>
      </c>
      <c r="AC266" s="146"/>
      <c r="AD266" s="224">
        <f>SUM(AB266:AC266)</f>
        <v>0</v>
      </c>
      <c r="AE266" s="338"/>
      <c r="AF266" s="339"/>
    </row>
    <row r="267" spans="1:32" s="175" customFormat="1" ht="85.9" hidden="1" customHeight="1" outlineLevel="2">
      <c r="A267" s="106"/>
      <c r="B267" s="258">
        <v>823</v>
      </c>
      <c r="C267" s="116"/>
      <c r="D267" s="143"/>
      <c r="E267" s="219"/>
      <c r="F267" s="81">
        <f t="shared" ref="F267:F269" si="181">E267+I267</f>
        <v>0</v>
      </c>
      <c r="G267" s="220">
        <f t="shared" ref="G267:G269" si="182">T267</f>
        <v>0</v>
      </c>
      <c r="H267" s="219">
        <f t="shared" ref="H267:H269" si="183">AD267</f>
        <v>0</v>
      </c>
      <c r="I267" s="221">
        <f t="shared" ref="I267:I269" si="184">SUM(G267:H267)</f>
        <v>0</v>
      </c>
      <c r="J267" s="222"/>
      <c r="K267" s="223"/>
      <c r="L267" s="146"/>
      <c r="M267" s="146"/>
      <c r="N267" s="146"/>
      <c r="O267" s="146"/>
      <c r="P267" s="146"/>
      <c r="Q267" s="224"/>
      <c r="R267" s="345">
        <f t="shared" ref="R267:R269" si="185">SUM(J267:Q267)</f>
        <v>0</v>
      </c>
      <c r="S267" s="146"/>
      <c r="T267" s="346">
        <f t="shared" ref="T267:T269" si="186">SUM(R267:S267)</f>
        <v>0</v>
      </c>
      <c r="U267" s="337"/>
      <c r="V267" s="146"/>
      <c r="W267" s="223"/>
      <c r="X267" s="146"/>
      <c r="Y267" s="146"/>
      <c r="Z267" s="146"/>
      <c r="AA267" s="146"/>
      <c r="AB267" s="125">
        <f t="shared" ref="AB267:AB269" si="187">SUM(U267:AA267)</f>
        <v>0</v>
      </c>
      <c r="AC267" s="146"/>
      <c r="AD267" s="224">
        <f t="shared" ref="AD267:AD269" si="188">SUM(AB267:AC267)</f>
        <v>0</v>
      </c>
      <c r="AE267" s="338"/>
      <c r="AF267" s="339"/>
    </row>
    <row r="268" spans="1:32" s="175" customFormat="1" ht="85.9" hidden="1" customHeight="1" outlineLevel="2">
      <c r="A268" s="106"/>
      <c r="B268" s="258">
        <v>823</v>
      </c>
      <c r="C268" s="116"/>
      <c r="D268" s="143"/>
      <c r="E268" s="219"/>
      <c r="F268" s="81">
        <f t="shared" si="181"/>
        <v>0</v>
      </c>
      <c r="G268" s="220">
        <f t="shared" si="182"/>
        <v>0</v>
      </c>
      <c r="H268" s="219">
        <f t="shared" si="183"/>
        <v>0</v>
      </c>
      <c r="I268" s="221">
        <f t="shared" si="184"/>
        <v>0</v>
      </c>
      <c r="J268" s="222"/>
      <c r="K268" s="223"/>
      <c r="L268" s="146"/>
      <c r="M268" s="146"/>
      <c r="N268" s="146"/>
      <c r="O268" s="146"/>
      <c r="P268" s="146"/>
      <c r="Q268" s="224"/>
      <c r="R268" s="345">
        <f t="shared" si="185"/>
        <v>0</v>
      </c>
      <c r="S268" s="146"/>
      <c r="T268" s="346">
        <f t="shared" si="186"/>
        <v>0</v>
      </c>
      <c r="U268" s="337"/>
      <c r="V268" s="146"/>
      <c r="W268" s="223"/>
      <c r="X268" s="146"/>
      <c r="Y268" s="146"/>
      <c r="Z268" s="146"/>
      <c r="AA268" s="146"/>
      <c r="AB268" s="125">
        <f t="shared" si="187"/>
        <v>0</v>
      </c>
      <c r="AC268" s="146"/>
      <c r="AD268" s="224">
        <f t="shared" si="188"/>
        <v>0</v>
      </c>
      <c r="AE268" s="338"/>
      <c r="AF268" s="339"/>
    </row>
    <row r="269" spans="1:32" s="175" customFormat="1" ht="85.9" hidden="1" customHeight="1" outlineLevel="2" thickBot="1">
      <c r="A269" s="106"/>
      <c r="B269" s="253">
        <v>823</v>
      </c>
      <c r="C269" s="116"/>
      <c r="D269" s="143"/>
      <c r="E269" s="219"/>
      <c r="F269" s="81">
        <f t="shared" si="181"/>
        <v>0</v>
      </c>
      <c r="G269" s="220">
        <f t="shared" si="182"/>
        <v>0</v>
      </c>
      <c r="H269" s="219">
        <f t="shared" si="183"/>
        <v>0</v>
      </c>
      <c r="I269" s="221">
        <f t="shared" si="184"/>
        <v>0</v>
      </c>
      <c r="J269" s="222"/>
      <c r="K269" s="223"/>
      <c r="L269" s="146"/>
      <c r="M269" s="146"/>
      <c r="N269" s="146"/>
      <c r="O269" s="146"/>
      <c r="P269" s="146"/>
      <c r="Q269" s="224"/>
      <c r="R269" s="345">
        <f t="shared" si="185"/>
        <v>0</v>
      </c>
      <c r="S269" s="146"/>
      <c r="T269" s="346">
        <f t="shared" si="186"/>
        <v>0</v>
      </c>
      <c r="U269" s="337"/>
      <c r="V269" s="146"/>
      <c r="W269" s="223"/>
      <c r="X269" s="146"/>
      <c r="Y269" s="146"/>
      <c r="Z269" s="146"/>
      <c r="AA269" s="146"/>
      <c r="AB269" s="125">
        <f t="shared" si="187"/>
        <v>0</v>
      </c>
      <c r="AC269" s="146"/>
      <c r="AD269" s="224">
        <f t="shared" si="188"/>
        <v>0</v>
      </c>
      <c r="AE269" s="338"/>
      <c r="AF269" s="339"/>
    </row>
    <row r="270" spans="1:32" s="90" customFormat="1" ht="79.900000000000006" hidden="1" customHeight="1" outlineLevel="2" thickBot="1">
      <c r="A270" s="257"/>
      <c r="B270" s="422" t="s">
        <v>146</v>
      </c>
      <c r="C270" s="423"/>
      <c r="D270" s="424"/>
      <c r="E270" s="245">
        <f t="shared" ref="E270:AD270" si="189">SUBTOTAL(9,E266:E269)</f>
        <v>0</v>
      </c>
      <c r="F270" s="245">
        <f t="shared" si="189"/>
        <v>0</v>
      </c>
      <c r="G270" s="245">
        <f t="shared" si="189"/>
        <v>0</v>
      </c>
      <c r="H270" s="245">
        <f t="shared" si="189"/>
        <v>0</v>
      </c>
      <c r="I270" s="247">
        <f t="shared" si="189"/>
        <v>0</v>
      </c>
      <c r="J270" s="245">
        <f t="shared" si="189"/>
        <v>0</v>
      </c>
      <c r="K270" s="245">
        <f t="shared" si="189"/>
        <v>0</v>
      </c>
      <c r="L270" s="245">
        <f t="shared" si="189"/>
        <v>0</v>
      </c>
      <c r="M270" s="245">
        <f t="shared" si="189"/>
        <v>0</v>
      </c>
      <c r="N270" s="245">
        <f t="shared" si="189"/>
        <v>0</v>
      </c>
      <c r="O270" s="245">
        <f t="shared" si="189"/>
        <v>0</v>
      </c>
      <c r="P270" s="245">
        <f t="shared" si="189"/>
        <v>0</v>
      </c>
      <c r="Q270" s="247">
        <f t="shared" si="189"/>
        <v>0</v>
      </c>
      <c r="R270" s="245">
        <f t="shared" si="189"/>
        <v>0</v>
      </c>
      <c r="S270" s="245">
        <f t="shared" si="189"/>
        <v>0</v>
      </c>
      <c r="T270" s="245">
        <f t="shared" si="189"/>
        <v>0</v>
      </c>
      <c r="U270" s="245">
        <f t="shared" si="189"/>
        <v>0</v>
      </c>
      <c r="V270" s="245">
        <f t="shared" si="189"/>
        <v>0</v>
      </c>
      <c r="W270" s="245">
        <f t="shared" si="189"/>
        <v>0</v>
      </c>
      <c r="X270" s="245">
        <f t="shared" si="189"/>
        <v>0</v>
      </c>
      <c r="Y270" s="245">
        <f t="shared" si="189"/>
        <v>0</v>
      </c>
      <c r="Z270" s="245">
        <f t="shared" si="189"/>
        <v>0</v>
      </c>
      <c r="AA270" s="245">
        <f t="shared" si="189"/>
        <v>0</v>
      </c>
      <c r="AB270" s="245">
        <f t="shared" si="189"/>
        <v>0</v>
      </c>
      <c r="AC270" s="245">
        <f t="shared" si="189"/>
        <v>0</v>
      </c>
      <c r="AD270" s="247">
        <f t="shared" si="189"/>
        <v>0</v>
      </c>
      <c r="AE270" s="105"/>
    </row>
    <row r="271" spans="1:32" s="90" customFormat="1" ht="96" customHeight="1" outlineLevel="2">
      <c r="A271" s="127">
        <v>15</v>
      </c>
      <c r="B271" s="407">
        <v>829</v>
      </c>
      <c r="C271" s="256">
        <v>4888</v>
      </c>
      <c r="D271" s="347" t="s">
        <v>321</v>
      </c>
      <c r="E271" s="408"/>
      <c r="F271" s="207">
        <f t="shared" ref="F271:F273" si="190">E271+I271</f>
        <v>120</v>
      </c>
      <c r="G271" s="131">
        <f t="shared" ref="G271:G273" si="191">T271</f>
        <v>120</v>
      </c>
      <c r="H271" s="81">
        <f t="shared" ref="H271:H273" si="192">AD271</f>
        <v>0</v>
      </c>
      <c r="I271" s="159">
        <v>120</v>
      </c>
      <c r="J271" s="103">
        <v>120</v>
      </c>
      <c r="K271" s="99"/>
      <c r="L271" s="100"/>
      <c r="M271" s="100"/>
      <c r="N271" s="100"/>
      <c r="O271" s="100"/>
      <c r="P271" s="100"/>
      <c r="Q271" s="160"/>
      <c r="R271" s="84">
        <f t="shared" ref="R271:R273" si="193">SUM(J271:Q271)</f>
        <v>120</v>
      </c>
      <c r="S271" s="100"/>
      <c r="T271" s="88">
        <f t="shared" ref="T271:T273" si="194">SUM(R271:S271)</f>
        <v>120</v>
      </c>
      <c r="U271" s="166"/>
      <c r="V271" s="100"/>
      <c r="W271" s="99"/>
      <c r="X271" s="100"/>
      <c r="Y271" s="100"/>
      <c r="Z271" s="100"/>
      <c r="AA271" s="100"/>
      <c r="AB271" s="114">
        <f t="shared" ref="AB271:AB273" si="195">SUM(U271:AA271)</f>
        <v>0</v>
      </c>
      <c r="AC271" s="100"/>
      <c r="AD271" s="110">
        <f t="shared" ref="AD271:AD273" si="196">AC271+AB271</f>
        <v>0</v>
      </c>
      <c r="AE271" s="119"/>
    </row>
    <row r="272" spans="1:32" s="90" customFormat="1" ht="96" customHeight="1" outlineLevel="2">
      <c r="A272" s="127">
        <v>15</v>
      </c>
      <c r="B272" s="407">
        <v>829</v>
      </c>
      <c r="C272" s="256">
        <v>4889</v>
      </c>
      <c r="D272" s="347" t="s">
        <v>325</v>
      </c>
      <c r="E272" s="408">
        <v>200</v>
      </c>
      <c r="F272" s="207">
        <f t="shared" si="190"/>
        <v>400</v>
      </c>
      <c r="G272" s="409">
        <v>200</v>
      </c>
      <c r="H272" s="95"/>
      <c r="I272" s="159">
        <v>200</v>
      </c>
      <c r="J272" s="103">
        <v>200</v>
      </c>
      <c r="K272" s="99"/>
      <c r="L272" s="100"/>
      <c r="M272" s="100"/>
      <c r="N272" s="100"/>
      <c r="O272" s="100"/>
      <c r="P272" s="100"/>
      <c r="Q272" s="160"/>
      <c r="R272" s="84">
        <f t="shared" si="193"/>
        <v>200</v>
      </c>
      <c r="S272" s="100"/>
      <c r="T272" s="88">
        <f t="shared" si="194"/>
        <v>200</v>
      </c>
      <c r="U272" s="166"/>
      <c r="V272" s="114"/>
      <c r="W272" s="99"/>
      <c r="X272" s="100"/>
      <c r="Y272" s="100"/>
      <c r="Z272" s="100"/>
      <c r="AA272" s="100"/>
      <c r="AB272" s="114">
        <f t="shared" si="195"/>
        <v>0</v>
      </c>
      <c r="AC272" s="100"/>
      <c r="AD272" s="110">
        <f t="shared" si="196"/>
        <v>0</v>
      </c>
      <c r="AE272" s="119"/>
    </row>
    <row r="273" spans="1:32" s="175" customFormat="1" ht="73.150000000000006" customHeight="1" outlineLevel="2" thickBot="1">
      <c r="A273" s="106">
        <v>15</v>
      </c>
      <c r="B273" s="92">
        <v>829</v>
      </c>
      <c r="C273" s="93">
        <v>3108</v>
      </c>
      <c r="D273" s="347" t="s">
        <v>323</v>
      </c>
      <c r="E273" s="159">
        <v>13600</v>
      </c>
      <c r="F273" s="249">
        <f t="shared" si="190"/>
        <v>14600</v>
      </c>
      <c r="G273" s="160">
        <f t="shared" si="191"/>
        <v>1000</v>
      </c>
      <c r="H273" s="95">
        <f t="shared" si="192"/>
        <v>0</v>
      </c>
      <c r="I273" s="159">
        <f t="shared" ref="I273" si="197">SUM(G273:H273)</f>
        <v>1000</v>
      </c>
      <c r="J273" s="103"/>
      <c r="K273" s="99"/>
      <c r="L273" s="100"/>
      <c r="M273" s="100"/>
      <c r="N273" s="100"/>
      <c r="O273" s="100"/>
      <c r="P273" s="100"/>
      <c r="Q273" s="160">
        <v>1000</v>
      </c>
      <c r="R273" s="84">
        <f t="shared" si="193"/>
        <v>1000</v>
      </c>
      <c r="S273" s="100"/>
      <c r="T273" s="88">
        <f t="shared" si="194"/>
        <v>1000</v>
      </c>
      <c r="U273" s="166"/>
      <c r="V273" s="100"/>
      <c r="W273" s="99"/>
      <c r="X273" s="100"/>
      <c r="Y273" s="100"/>
      <c r="Z273" s="100"/>
      <c r="AA273" s="100"/>
      <c r="AB273" s="100">
        <f t="shared" si="195"/>
        <v>0</v>
      </c>
      <c r="AC273" s="100"/>
      <c r="AD273" s="410">
        <f t="shared" si="196"/>
        <v>0</v>
      </c>
      <c r="AE273" s="414"/>
      <c r="AF273" s="348"/>
    </row>
    <row r="274" spans="1:32" s="90" customFormat="1" ht="50.1" customHeight="1" outlineLevel="2" thickBot="1">
      <c r="A274" s="106"/>
      <c r="B274" s="422" t="s">
        <v>95</v>
      </c>
      <c r="C274" s="423"/>
      <c r="D274" s="424"/>
      <c r="E274" s="247">
        <f t="shared" ref="E274:AD274" si="198">SUBTOTAL(9,E271:E273)</f>
        <v>13800</v>
      </c>
      <c r="F274" s="247">
        <f t="shared" si="198"/>
        <v>15120</v>
      </c>
      <c r="G274" s="247">
        <f t="shared" si="198"/>
        <v>1320</v>
      </c>
      <c r="H274" s="247">
        <f t="shared" si="198"/>
        <v>0</v>
      </c>
      <c r="I274" s="247">
        <f t="shared" si="198"/>
        <v>1320</v>
      </c>
      <c r="J274" s="247">
        <f t="shared" si="198"/>
        <v>320</v>
      </c>
      <c r="K274" s="247">
        <f t="shared" si="198"/>
        <v>0</v>
      </c>
      <c r="L274" s="247">
        <f t="shared" si="198"/>
        <v>0</v>
      </c>
      <c r="M274" s="247">
        <f t="shared" si="198"/>
        <v>0</v>
      </c>
      <c r="N274" s="247">
        <f t="shared" si="198"/>
        <v>0</v>
      </c>
      <c r="O274" s="247">
        <f t="shared" si="198"/>
        <v>0</v>
      </c>
      <c r="P274" s="247">
        <f t="shared" si="198"/>
        <v>0</v>
      </c>
      <c r="Q274" s="247">
        <f t="shared" si="198"/>
        <v>1000</v>
      </c>
      <c r="R274" s="247">
        <f t="shared" si="198"/>
        <v>1320</v>
      </c>
      <c r="S274" s="247">
        <f t="shared" si="198"/>
        <v>0</v>
      </c>
      <c r="T274" s="247">
        <f t="shared" si="198"/>
        <v>1320</v>
      </c>
      <c r="U274" s="247">
        <f t="shared" si="198"/>
        <v>0</v>
      </c>
      <c r="V274" s="247">
        <f t="shared" si="198"/>
        <v>0</v>
      </c>
      <c r="W274" s="247">
        <f t="shared" si="198"/>
        <v>0</v>
      </c>
      <c r="X274" s="247">
        <f t="shared" si="198"/>
        <v>0</v>
      </c>
      <c r="Y274" s="247">
        <f t="shared" si="198"/>
        <v>0</v>
      </c>
      <c r="Z274" s="247">
        <f t="shared" si="198"/>
        <v>0</v>
      </c>
      <c r="AA274" s="247">
        <f t="shared" si="198"/>
        <v>0</v>
      </c>
      <c r="AB274" s="247">
        <f t="shared" si="198"/>
        <v>0</v>
      </c>
      <c r="AC274" s="247">
        <f t="shared" si="198"/>
        <v>0</v>
      </c>
      <c r="AD274" s="247">
        <f t="shared" si="198"/>
        <v>0</v>
      </c>
      <c r="AE274" s="285"/>
    </row>
    <row r="275" spans="1:32" s="90" customFormat="1" ht="86.25" customHeight="1" outlineLevel="2">
      <c r="A275" s="106">
        <v>13</v>
      </c>
      <c r="B275" s="258">
        <v>840</v>
      </c>
      <c r="C275" s="116">
        <v>4247</v>
      </c>
      <c r="D275" s="143" t="s">
        <v>310</v>
      </c>
      <c r="E275" s="316">
        <v>651</v>
      </c>
      <c r="F275" s="81">
        <f t="shared" ref="F275:F283" si="199">E275+I275</f>
        <v>699</v>
      </c>
      <c r="G275" s="109">
        <f t="shared" ref="G275:G283" si="200">T275</f>
        <v>48</v>
      </c>
      <c r="H275" s="81">
        <f t="shared" ref="H275:H283" si="201">AD275</f>
        <v>0</v>
      </c>
      <c r="I275" s="117">
        <f t="shared" ref="I275:I276" si="202">SUM(G275:H275)</f>
        <v>48</v>
      </c>
      <c r="J275" s="112">
        <v>48</v>
      </c>
      <c r="K275" s="113"/>
      <c r="L275" s="114"/>
      <c r="M275" s="114"/>
      <c r="N275" s="114"/>
      <c r="O275" s="114"/>
      <c r="P275" s="86"/>
      <c r="Q275" s="82"/>
      <c r="R275" s="84">
        <f t="shared" ref="R275:R283" si="203">SUM(J275:Q275)</f>
        <v>48</v>
      </c>
      <c r="S275" s="86"/>
      <c r="T275" s="86">
        <f t="shared" ref="T275:T283" si="204">SUM(R275:S275)</f>
        <v>48</v>
      </c>
      <c r="U275" s="112"/>
      <c r="V275" s="113"/>
      <c r="W275" s="114"/>
      <c r="X275" s="114"/>
      <c r="Y275" s="114"/>
      <c r="Z275" s="114"/>
      <c r="AA275" s="114"/>
      <c r="AB275" s="86">
        <f t="shared" ref="AB275:AB283" si="205">SUM(U275:AA275)</f>
        <v>0</v>
      </c>
      <c r="AC275" s="114"/>
      <c r="AD275" s="82">
        <f t="shared" ref="AD275:AD283" si="206">SUM(AB275:AC275)</f>
        <v>0</v>
      </c>
      <c r="AE275" s="270"/>
    </row>
    <row r="276" spans="1:32" s="90" customFormat="1" ht="84" customHeight="1" outlineLevel="2">
      <c r="A276" s="106">
        <v>13</v>
      </c>
      <c r="B276" s="258">
        <v>840</v>
      </c>
      <c r="C276" s="116">
        <v>4391</v>
      </c>
      <c r="D276" s="143" t="s">
        <v>311</v>
      </c>
      <c r="E276" s="316">
        <v>143</v>
      </c>
      <c r="F276" s="81">
        <f t="shared" si="199"/>
        <v>184</v>
      </c>
      <c r="G276" s="109">
        <f t="shared" si="200"/>
        <v>41</v>
      </c>
      <c r="H276" s="81">
        <f t="shared" si="201"/>
        <v>0</v>
      </c>
      <c r="I276" s="117">
        <f t="shared" si="202"/>
        <v>41</v>
      </c>
      <c r="J276" s="112">
        <v>41</v>
      </c>
      <c r="K276" s="113"/>
      <c r="L276" s="114"/>
      <c r="M276" s="114"/>
      <c r="N276" s="114"/>
      <c r="O276" s="114"/>
      <c r="P276" s="86"/>
      <c r="Q276" s="82"/>
      <c r="R276" s="84">
        <f t="shared" si="203"/>
        <v>41</v>
      </c>
      <c r="S276" s="86"/>
      <c r="T276" s="86">
        <f t="shared" si="204"/>
        <v>41</v>
      </c>
      <c r="U276" s="112"/>
      <c r="V276" s="113"/>
      <c r="W276" s="114"/>
      <c r="X276" s="114"/>
      <c r="Y276" s="114"/>
      <c r="Z276" s="114"/>
      <c r="AA276" s="114"/>
      <c r="AB276" s="86">
        <f t="shared" si="205"/>
        <v>0</v>
      </c>
      <c r="AC276" s="114"/>
      <c r="AD276" s="82">
        <f t="shared" si="206"/>
        <v>0</v>
      </c>
      <c r="AE276" s="119"/>
    </row>
    <row r="277" spans="1:32" s="90" customFormat="1" ht="79.900000000000006" customHeight="1" outlineLevel="2">
      <c r="A277" s="106">
        <v>13</v>
      </c>
      <c r="B277" s="258">
        <v>840</v>
      </c>
      <c r="C277" s="116">
        <v>4090</v>
      </c>
      <c r="D277" s="143" t="s">
        <v>314</v>
      </c>
      <c r="E277" s="316">
        <v>12050</v>
      </c>
      <c r="F277" s="81">
        <f t="shared" si="199"/>
        <v>12450</v>
      </c>
      <c r="G277" s="109">
        <f t="shared" si="200"/>
        <v>400</v>
      </c>
      <c r="H277" s="81">
        <f t="shared" si="201"/>
        <v>0</v>
      </c>
      <c r="I277" s="117">
        <f t="shared" ref="I277:I283" si="207">SUM(G277:H277)</f>
        <v>400</v>
      </c>
      <c r="J277" s="112"/>
      <c r="K277" s="113"/>
      <c r="L277" s="114"/>
      <c r="M277" s="114"/>
      <c r="N277" s="114"/>
      <c r="O277" s="114"/>
      <c r="P277" s="86"/>
      <c r="Q277" s="82">
        <v>400</v>
      </c>
      <c r="R277" s="84">
        <f t="shared" si="203"/>
        <v>400</v>
      </c>
      <c r="S277" s="86"/>
      <c r="T277" s="86">
        <f t="shared" si="204"/>
        <v>400</v>
      </c>
      <c r="U277" s="112"/>
      <c r="V277" s="113"/>
      <c r="W277" s="114"/>
      <c r="X277" s="114"/>
      <c r="Y277" s="114"/>
      <c r="Z277" s="114"/>
      <c r="AA277" s="114"/>
      <c r="AB277" s="86">
        <f t="shared" si="205"/>
        <v>0</v>
      </c>
      <c r="AC277" s="114"/>
      <c r="AD277" s="82">
        <f t="shared" si="206"/>
        <v>0</v>
      </c>
      <c r="AE277" s="119"/>
    </row>
    <row r="278" spans="1:32" s="90" customFormat="1" ht="79.900000000000006" customHeight="1" outlineLevel="2">
      <c r="A278" s="106">
        <v>13</v>
      </c>
      <c r="B278" s="258">
        <v>840</v>
      </c>
      <c r="C278" s="116">
        <v>4606</v>
      </c>
      <c r="D278" s="143" t="s">
        <v>312</v>
      </c>
      <c r="E278" s="316">
        <v>55</v>
      </c>
      <c r="F278" s="81">
        <f t="shared" si="199"/>
        <v>102</v>
      </c>
      <c r="G278" s="109">
        <f t="shared" si="200"/>
        <v>47</v>
      </c>
      <c r="H278" s="81">
        <f t="shared" si="201"/>
        <v>0</v>
      </c>
      <c r="I278" s="117">
        <f t="shared" si="207"/>
        <v>47</v>
      </c>
      <c r="J278" s="112">
        <v>47</v>
      </c>
      <c r="K278" s="113"/>
      <c r="L278" s="114"/>
      <c r="M278" s="114"/>
      <c r="N278" s="114"/>
      <c r="O278" s="114"/>
      <c r="P278" s="86"/>
      <c r="Q278" s="82"/>
      <c r="R278" s="84">
        <f t="shared" si="203"/>
        <v>47</v>
      </c>
      <c r="S278" s="86"/>
      <c r="T278" s="86">
        <f t="shared" si="204"/>
        <v>47</v>
      </c>
      <c r="U278" s="112"/>
      <c r="V278" s="113"/>
      <c r="W278" s="114"/>
      <c r="X278" s="114"/>
      <c r="Y278" s="114"/>
      <c r="Z278" s="114"/>
      <c r="AA278" s="114"/>
      <c r="AB278" s="86">
        <f t="shared" si="205"/>
        <v>0</v>
      </c>
      <c r="AC278" s="114"/>
      <c r="AD278" s="82">
        <f t="shared" si="206"/>
        <v>0</v>
      </c>
      <c r="AE278" s="119"/>
    </row>
    <row r="279" spans="1:32" s="90" customFormat="1" ht="79.900000000000006" customHeight="1" outlineLevel="2">
      <c r="A279" s="106">
        <v>13</v>
      </c>
      <c r="B279" s="258">
        <v>840</v>
      </c>
      <c r="C279" s="116">
        <v>4390</v>
      </c>
      <c r="D279" s="143" t="s">
        <v>313</v>
      </c>
      <c r="E279" s="316">
        <v>117</v>
      </c>
      <c r="F279" s="81">
        <f t="shared" si="199"/>
        <v>167</v>
      </c>
      <c r="G279" s="109">
        <f t="shared" si="200"/>
        <v>50</v>
      </c>
      <c r="H279" s="81">
        <f t="shared" si="201"/>
        <v>0</v>
      </c>
      <c r="I279" s="117">
        <f t="shared" si="207"/>
        <v>50</v>
      </c>
      <c r="J279" s="112">
        <v>50</v>
      </c>
      <c r="K279" s="113"/>
      <c r="L279" s="114"/>
      <c r="M279" s="114"/>
      <c r="N279" s="114"/>
      <c r="O279" s="114"/>
      <c r="P279" s="86"/>
      <c r="Q279" s="82"/>
      <c r="R279" s="84">
        <f t="shared" si="203"/>
        <v>50</v>
      </c>
      <c r="S279" s="86"/>
      <c r="T279" s="86">
        <f t="shared" si="204"/>
        <v>50</v>
      </c>
      <c r="U279" s="112"/>
      <c r="V279" s="113"/>
      <c r="W279" s="114"/>
      <c r="X279" s="114"/>
      <c r="Y279" s="114"/>
      <c r="Z279" s="114"/>
      <c r="AA279" s="114"/>
      <c r="AB279" s="86">
        <f t="shared" si="205"/>
        <v>0</v>
      </c>
      <c r="AC279" s="114"/>
      <c r="AD279" s="82">
        <f t="shared" si="206"/>
        <v>0</v>
      </c>
      <c r="AE279" s="119"/>
    </row>
    <row r="280" spans="1:32" s="90" customFormat="1" ht="79.900000000000006" customHeight="1" outlineLevel="2">
      <c r="A280" s="106">
        <v>13</v>
      </c>
      <c r="B280" s="258">
        <v>840</v>
      </c>
      <c r="C280" s="116">
        <v>4719</v>
      </c>
      <c r="D280" s="143" t="s">
        <v>315</v>
      </c>
      <c r="E280" s="316">
        <v>14</v>
      </c>
      <c r="F280" s="81">
        <f t="shared" si="199"/>
        <v>29</v>
      </c>
      <c r="G280" s="109">
        <f t="shared" si="200"/>
        <v>15</v>
      </c>
      <c r="H280" s="81">
        <f t="shared" si="201"/>
        <v>0</v>
      </c>
      <c r="I280" s="117">
        <f t="shared" si="207"/>
        <v>15</v>
      </c>
      <c r="J280" s="112">
        <v>15</v>
      </c>
      <c r="K280" s="113"/>
      <c r="L280" s="114"/>
      <c r="M280" s="114"/>
      <c r="N280" s="114"/>
      <c r="O280" s="114"/>
      <c r="P280" s="86"/>
      <c r="Q280" s="82"/>
      <c r="R280" s="84">
        <f t="shared" si="203"/>
        <v>15</v>
      </c>
      <c r="S280" s="86"/>
      <c r="T280" s="86">
        <f t="shared" si="204"/>
        <v>15</v>
      </c>
      <c r="U280" s="112"/>
      <c r="V280" s="113"/>
      <c r="W280" s="114"/>
      <c r="X280" s="114"/>
      <c r="Y280" s="114"/>
      <c r="Z280" s="114"/>
      <c r="AA280" s="114"/>
      <c r="AB280" s="86">
        <f t="shared" si="205"/>
        <v>0</v>
      </c>
      <c r="AC280" s="114"/>
      <c r="AD280" s="82">
        <f t="shared" si="206"/>
        <v>0</v>
      </c>
      <c r="AE280" s="119"/>
    </row>
    <row r="281" spans="1:32" s="90" customFormat="1" ht="79.900000000000006" customHeight="1" outlineLevel="2">
      <c r="A281" s="106">
        <v>13</v>
      </c>
      <c r="B281" s="258">
        <v>840</v>
      </c>
      <c r="C281" s="116">
        <v>4297</v>
      </c>
      <c r="D281" s="143" t="s">
        <v>316</v>
      </c>
      <c r="E281" s="316">
        <v>968</v>
      </c>
      <c r="F281" s="81">
        <f t="shared" si="199"/>
        <v>995</v>
      </c>
      <c r="G281" s="109">
        <f t="shared" si="200"/>
        <v>27</v>
      </c>
      <c r="H281" s="81">
        <f t="shared" si="201"/>
        <v>0</v>
      </c>
      <c r="I281" s="117">
        <f t="shared" si="207"/>
        <v>27</v>
      </c>
      <c r="J281" s="112">
        <v>27</v>
      </c>
      <c r="K281" s="113"/>
      <c r="L281" s="114"/>
      <c r="M281" s="114"/>
      <c r="N281" s="114"/>
      <c r="O281" s="114"/>
      <c r="P281" s="86"/>
      <c r="Q281" s="82"/>
      <c r="R281" s="84">
        <f t="shared" si="203"/>
        <v>27</v>
      </c>
      <c r="S281" s="86"/>
      <c r="T281" s="86">
        <f t="shared" si="204"/>
        <v>27</v>
      </c>
      <c r="U281" s="112"/>
      <c r="V281" s="113"/>
      <c r="W281" s="114"/>
      <c r="X281" s="114"/>
      <c r="Y281" s="114"/>
      <c r="Z281" s="114"/>
      <c r="AA281" s="114"/>
      <c r="AB281" s="86">
        <f t="shared" si="205"/>
        <v>0</v>
      </c>
      <c r="AC281" s="114"/>
      <c r="AD281" s="82">
        <f t="shared" si="206"/>
        <v>0</v>
      </c>
      <c r="AE281" s="119"/>
    </row>
    <row r="282" spans="1:32" s="141" customFormat="1" ht="79.900000000000006" customHeight="1" outlineLevel="2">
      <c r="A282" s="127">
        <v>13</v>
      </c>
      <c r="B282" s="116">
        <v>840</v>
      </c>
      <c r="C282" s="116">
        <v>4610</v>
      </c>
      <c r="D282" s="349" t="s">
        <v>317</v>
      </c>
      <c r="E282" s="208">
        <v>7329</v>
      </c>
      <c r="F282" s="130">
        <f t="shared" si="199"/>
        <v>12329</v>
      </c>
      <c r="G282" s="189">
        <f t="shared" si="200"/>
        <v>5000</v>
      </c>
      <c r="H282" s="130">
        <f t="shared" si="201"/>
        <v>0</v>
      </c>
      <c r="I282" s="190">
        <f t="shared" si="207"/>
        <v>5000</v>
      </c>
      <c r="J282" s="123"/>
      <c r="K282" s="134"/>
      <c r="L282" s="135"/>
      <c r="M282" s="135"/>
      <c r="N282" s="135"/>
      <c r="O282" s="135"/>
      <c r="P282" s="139"/>
      <c r="Q282" s="136">
        <v>5000</v>
      </c>
      <c r="R282" s="84">
        <f t="shared" si="203"/>
        <v>5000</v>
      </c>
      <c r="S282" s="139"/>
      <c r="T282" s="86">
        <f t="shared" si="204"/>
        <v>5000</v>
      </c>
      <c r="U282" s="123"/>
      <c r="V282" s="134"/>
      <c r="W282" s="135"/>
      <c r="X282" s="135"/>
      <c r="Y282" s="135"/>
      <c r="Z282" s="135"/>
      <c r="AA282" s="135"/>
      <c r="AB282" s="139">
        <f t="shared" si="205"/>
        <v>0</v>
      </c>
      <c r="AC282" s="135"/>
      <c r="AD282" s="136">
        <f t="shared" si="206"/>
        <v>0</v>
      </c>
      <c r="AE282" s="140"/>
    </row>
    <row r="283" spans="1:32" s="141" customFormat="1" ht="79.900000000000006" customHeight="1" outlineLevel="2" thickBot="1">
      <c r="A283" s="127">
        <v>13</v>
      </c>
      <c r="B283" s="116">
        <v>840</v>
      </c>
      <c r="C283" s="116">
        <v>4724</v>
      </c>
      <c r="D283" s="349" t="s">
        <v>318</v>
      </c>
      <c r="E283" s="208">
        <v>400</v>
      </c>
      <c r="F283" s="130">
        <f t="shared" si="199"/>
        <v>1300</v>
      </c>
      <c r="G283" s="189">
        <f t="shared" si="200"/>
        <v>900</v>
      </c>
      <c r="H283" s="130">
        <f t="shared" si="201"/>
        <v>0</v>
      </c>
      <c r="I283" s="190">
        <f t="shared" si="207"/>
        <v>900</v>
      </c>
      <c r="J283" s="123"/>
      <c r="K283" s="134"/>
      <c r="L283" s="135"/>
      <c r="M283" s="135"/>
      <c r="N283" s="135"/>
      <c r="O283" s="135"/>
      <c r="P283" s="139"/>
      <c r="Q283" s="136">
        <v>400</v>
      </c>
      <c r="R283" s="84">
        <f t="shared" si="203"/>
        <v>400</v>
      </c>
      <c r="S283" s="139">
        <v>500</v>
      </c>
      <c r="T283" s="86">
        <f t="shared" si="204"/>
        <v>900</v>
      </c>
      <c r="U283" s="123"/>
      <c r="V283" s="134"/>
      <c r="W283" s="135"/>
      <c r="X283" s="135"/>
      <c r="Y283" s="135"/>
      <c r="Z283" s="135"/>
      <c r="AA283" s="135"/>
      <c r="AB283" s="139">
        <f t="shared" si="205"/>
        <v>0</v>
      </c>
      <c r="AC283" s="135"/>
      <c r="AD283" s="136">
        <f t="shared" si="206"/>
        <v>0</v>
      </c>
      <c r="AE283" s="140" t="s">
        <v>326</v>
      </c>
    </row>
    <row r="284" spans="1:32" s="90" customFormat="1" ht="50.1" customHeight="1" outlineLevel="1" thickBot="1">
      <c r="A284" s="106"/>
      <c r="B284" s="422" t="s">
        <v>94</v>
      </c>
      <c r="C284" s="423"/>
      <c r="D284" s="424"/>
      <c r="E284" s="245">
        <f t="shared" ref="E284:AD284" si="208">SUBTOTAL(9,E275:E283)</f>
        <v>21727</v>
      </c>
      <c r="F284" s="245">
        <f t="shared" si="208"/>
        <v>28255</v>
      </c>
      <c r="G284" s="247">
        <f t="shared" si="208"/>
        <v>6528</v>
      </c>
      <c r="H284" s="245">
        <f t="shared" si="208"/>
        <v>0</v>
      </c>
      <c r="I284" s="259">
        <f t="shared" si="208"/>
        <v>6528</v>
      </c>
      <c r="J284" s="245">
        <f t="shared" si="208"/>
        <v>228</v>
      </c>
      <c r="K284" s="245">
        <f t="shared" si="208"/>
        <v>0</v>
      </c>
      <c r="L284" s="245">
        <f t="shared" si="208"/>
        <v>0</v>
      </c>
      <c r="M284" s="245">
        <f t="shared" si="208"/>
        <v>0</v>
      </c>
      <c r="N284" s="245">
        <f t="shared" si="208"/>
        <v>0</v>
      </c>
      <c r="O284" s="245">
        <f t="shared" si="208"/>
        <v>0</v>
      </c>
      <c r="P284" s="245">
        <f t="shared" si="208"/>
        <v>0</v>
      </c>
      <c r="Q284" s="247">
        <f t="shared" si="208"/>
        <v>5800</v>
      </c>
      <c r="R284" s="245">
        <f t="shared" si="208"/>
        <v>6028</v>
      </c>
      <c r="S284" s="245">
        <f t="shared" si="208"/>
        <v>500</v>
      </c>
      <c r="T284" s="245">
        <f t="shared" si="208"/>
        <v>6528</v>
      </c>
      <c r="U284" s="245">
        <f t="shared" si="208"/>
        <v>0</v>
      </c>
      <c r="V284" s="245">
        <f t="shared" si="208"/>
        <v>0</v>
      </c>
      <c r="W284" s="245">
        <f t="shared" si="208"/>
        <v>0</v>
      </c>
      <c r="X284" s="245">
        <f t="shared" si="208"/>
        <v>0</v>
      </c>
      <c r="Y284" s="245">
        <f t="shared" si="208"/>
        <v>0</v>
      </c>
      <c r="Z284" s="245">
        <f t="shared" si="208"/>
        <v>0</v>
      </c>
      <c r="AA284" s="245">
        <f t="shared" si="208"/>
        <v>0</v>
      </c>
      <c r="AB284" s="245">
        <f t="shared" si="208"/>
        <v>0</v>
      </c>
      <c r="AC284" s="245">
        <f t="shared" si="208"/>
        <v>0</v>
      </c>
      <c r="AD284" s="247">
        <f t="shared" si="208"/>
        <v>0</v>
      </c>
      <c r="AE284" s="105"/>
    </row>
    <row r="285" spans="1:32" s="90" customFormat="1" ht="79.900000000000006" hidden="1" customHeight="1" outlineLevel="2" thickBot="1">
      <c r="A285" s="106"/>
      <c r="B285" s="258">
        <v>935</v>
      </c>
      <c r="C285" s="116"/>
      <c r="D285" s="143"/>
      <c r="E285" s="316"/>
      <c r="F285" s="81">
        <f t="shared" ref="F285" si="209">E285+I285</f>
        <v>0</v>
      </c>
      <c r="G285" s="109">
        <f t="shared" ref="G285" si="210">T285</f>
        <v>0</v>
      </c>
      <c r="H285" s="81">
        <f t="shared" ref="H285" si="211">AD285</f>
        <v>0</v>
      </c>
      <c r="I285" s="117">
        <f t="shared" ref="I285" si="212">SUM(G285:H285)</f>
        <v>0</v>
      </c>
      <c r="J285" s="112"/>
      <c r="K285" s="113"/>
      <c r="L285" s="114"/>
      <c r="M285" s="114"/>
      <c r="N285" s="114"/>
      <c r="O285" s="114"/>
      <c r="P285" s="86"/>
      <c r="Q285" s="82"/>
      <c r="R285" s="84">
        <f t="shared" ref="R285" si="213">SUM(J285:P285)</f>
        <v>0</v>
      </c>
      <c r="S285" s="86"/>
      <c r="T285" s="86">
        <f t="shared" ref="T285" si="214">SUM(R285:S285)</f>
        <v>0</v>
      </c>
      <c r="U285" s="112"/>
      <c r="V285" s="113"/>
      <c r="W285" s="114"/>
      <c r="X285" s="114"/>
      <c r="Y285" s="114"/>
      <c r="Z285" s="114"/>
      <c r="AA285" s="114"/>
      <c r="AB285" s="86">
        <f t="shared" ref="AB285" si="215">SUM(U285:AA285)</f>
        <v>0</v>
      </c>
      <c r="AC285" s="114"/>
      <c r="AD285" s="82">
        <f t="shared" ref="AD285" si="216">SUM(AB285:AC285)</f>
        <v>0</v>
      </c>
      <c r="AE285" s="119"/>
    </row>
    <row r="286" spans="1:32" s="90" customFormat="1" ht="50.1" hidden="1" customHeight="1" outlineLevel="1" collapsed="1" thickBot="1">
      <c r="A286" s="106"/>
      <c r="B286" s="422" t="s">
        <v>147</v>
      </c>
      <c r="C286" s="423"/>
      <c r="D286" s="424"/>
      <c r="E286" s="245">
        <f>SUBTOTAL(9,E285)</f>
        <v>0</v>
      </c>
      <c r="F286" s="245">
        <f t="shared" ref="F286:T286" si="217">SUBTOTAL(9,F285)</f>
        <v>0</v>
      </c>
      <c r="G286" s="245">
        <f t="shared" si="217"/>
        <v>0</v>
      </c>
      <c r="H286" s="245">
        <f t="shared" si="217"/>
        <v>0</v>
      </c>
      <c r="I286" s="247">
        <f t="shared" si="217"/>
        <v>0</v>
      </c>
      <c r="J286" s="245">
        <f t="shared" si="217"/>
        <v>0</v>
      </c>
      <c r="K286" s="245">
        <f t="shared" si="217"/>
        <v>0</v>
      </c>
      <c r="L286" s="245">
        <f t="shared" si="217"/>
        <v>0</v>
      </c>
      <c r="M286" s="245">
        <f t="shared" si="217"/>
        <v>0</v>
      </c>
      <c r="N286" s="245">
        <f t="shared" si="217"/>
        <v>0</v>
      </c>
      <c r="O286" s="245">
        <f t="shared" si="217"/>
        <v>0</v>
      </c>
      <c r="P286" s="245">
        <f t="shared" si="217"/>
        <v>0</v>
      </c>
      <c r="Q286" s="247">
        <f t="shared" si="217"/>
        <v>0</v>
      </c>
      <c r="R286" s="245">
        <f t="shared" si="217"/>
        <v>0</v>
      </c>
      <c r="S286" s="245">
        <f t="shared" si="217"/>
        <v>0</v>
      </c>
      <c r="T286" s="245">
        <f t="shared" si="217"/>
        <v>0</v>
      </c>
      <c r="U286" s="245">
        <f>SUBTOTAL(9,U285:U285)</f>
        <v>0</v>
      </c>
      <c r="V286" s="245">
        <f t="shared" ref="V286:AD286" si="218">SUBTOTAL(9,V285:V285)</f>
        <v>0</v>
      </c>
      <c r="W286" s="245">
        <f t="shared" si="218"/>
        <v>0</v>
      </c>
      <c r="X286" s="245">
        <f t="shared" si="218"/>
        <v>0</v>
      </c>
      <c r="Y286" s="245">
        <f t="shared" si="218"/>
        <v>0</v>
      </c>
      <c r="Z286" s="245">
        <f t="shared" si="218"/>
        <v>0</v>
      </c>
      <c r="AA286" s="245">
        <f t="shared" si="218"/>
        <v>0</v>
      </c>
      <c r="AB286" s="245">
        <f t="shared" si="218"/>
        <v>0</v>
      </c>
      <c r="AC286" s="245">
        <f t="shared" si="218"/>
        <v>0</v>
      </c>
      <c r="AD286" s="245">
        <f t="shared" si="218"/>
        <v>0</v>
      </c>
      <c r="AE286" s="105"/>
    </row>
    <row r="287" spans="1:32" s="90" customFormat="1" ht="81" customHeight="1" collapsed="1">
      <c r="A287" s="350">
        <v>9</v>
      </c>
      <c r="B287" s="351">
        <v>931</v>
      </c>
      <c r="C287" s="352">
        <v>4228</v>
      </c>
      <c r="D287" s="143" t="s">
        <v>225</v>
      </c>
      <c r="E287" s="81">
        <v>2894</v>
      </c>
      <c r="F287" s="81">
        <f t="shared" ref="F287:F310" si="219">E287+I287</f>
        <v>3244</v>
      </c>
      <c r="G287" s="110">
        <f t="shared" ref="G287:G310" si="220">T287</f>
        <v>350</v>
      </c>
      <c r="H287" s="122">
        <f t="shared" ref="H287:H306" si="221">AD287</f>
        <v>0</v>
      </c>
      <c r="I287" s="111">
        <f>SUM(G287:H287)</f>
        <v>350</v>
      </c>
      <c r="J287" s="112"/>
      <c r="K287" s="113"/>
      <c r="L287" s="114"/>
      <c r="M287" s="114"/>
      <c r="N287" s="114"/>
      <c r="O287" s="114"/>
      <c r="P287" s="114"/>
      <c r="Q287" s="82">
        <v>350</v>
      </c>
      <c r="R287" s="84">
        <f>SUM(J287:Q287)</f>
        <v>350</v>
      </c>
      <c r="S287" s="114"/>
      <c r="T287" s="88">
        <f t="shared" ref="T287:T310" si="222">SUM(R287:S287)</f>
        <v>350</v>
      </c>
      <c r="U287" s="112"/>
      <c r="V287" s="113"/>
      <c r="W287" s="114"/>
      <c r="X287" s="114"/>
      <c r="Y287" s="114"/>
      <c r="Z287" s="114"/>
      <c r="AA287" s="114"/>
      <c r="AB287" s="86">
        <f t="shared" ref="AB287:AB310" si="223">SUM(U287:AA287)</f>
        <v>0</v>
      </c>
      <c r="AC287" s="114"/>
      <c r="AD287" s="82">
        <f t="shared" ref="AD287:AD310" si="224">SUM(AB287:AC287)</f>
        <v>0</v>
      </c>
      <c r="AE287" s="119"/>
    </row>
    <row r="288" spans="1:32" s="90" customFormat="1" ht="94.5" customHeight="1">
      <c r="A288" s="411" t="s">
        <v>366</v>
      </c>
      <c r="B288" s="128">
        <v>931</v>
      </c>
      <c r="C288" s="116">
        <v>4232</v>
      </c>
      <c r="D288" s="129" t="s">
        <v>228</v>
      </c>
      <c r="E288" s="130">
        <v>12506</v>
      </c>
      <c r="F288" s="130">
        <f t="shared" si="219"/>
        <v>16006</v>
      </c>
      <c r="G288" s="131">
        <f t="shared" si="220"/>
        <v>3500</v>
      </c>
      <c r="H288" s="122">
        <f t="shared" si="221"/>
        <v>0</v>
      </c>
      <c r="I288" s="111">
        <f>SUM(G288:H288)</f>
        <v>3500</v>
      </c>
      <c r="J288" s="112"/>
      <c r="K288" s="113"/>
      <c r="L288" s="114"/>
      <c r="M288" s="114"/>
      <c r="N288" s="114"/>
      <c r="O288" s="114"/>
      <c r="P288" s="114"/>
      <c r="Q288" s="82">
        <v>3500</v>
      </c>
      <c r="R288" s="84">
        <f t="shared" ref="R288:R310" si="225">SUM(J288:Q288)</f>
        <v>3500</v>
      </c>
      <c r="S288" s="114"/>
      <c r="T288" s="88">
        <f t="shared" si="222"/>
        <v>3500</v>
      </c>
      <c r="U288" s="112"/>
      <c r="V288" s="113"/>
      <c r="W288" s="114"/>
      <c r="X288" s="114"/>
      <c r="Y288" s="114"/>
      <c r="Z288" s="114"/>
      <c r="AA288" s="114"/>
      <c r="AB288" s="86">
        <f t="shared" si="223"/>
        <v>0</v>
      </c>
      <c r="AC288" s="114"/>
      <c r="AD288" s="82">
        <f t="shared" si="224"/>
        <v>0</v>
      </c>
      <c r="AE288" s="250"/>
    </row>
    <row r="289" spans="1:31" s="90" customFormat="1" ht="94.5" customHeight="1">
      <c r="A289" s="411"/>
      <c r="B289" s="128">
        <v>931</v>
      </c>
      <c r="C289" s="116">
        <v>4802</v>
      </c>
      <c r="D289" s="391" t="s">
        <v>360</v>
      </c>
      <c r="E289" s="130">
        <v>1000</v>
      </c>
      <c r="F289" s="130">
        <f t="shared" si="219"/>
        <v>790</v>
      </c>
      <c r="G289" s="131">
        <f t="shared" si="220"/>
        <v>-210</v>
      </c>
      <c r="H289" s="122">
        <f t="shared" si="221"/>
        <v>0</v>
      </c>
      <c r="I289" s="111">
        <f t="shared" ref="I289:I290" si="226">SUM(G289:H289)</f>
        <v>-210</v>
      </c>
      <c r="J289" s="112"/>
      <c r="K289" s="113"/>
      <c r="L289" s="114"/>
      <c r="M289" s="114"/>
      <c r="N289" s="114"/>
      <c r="O289" s="114"/>
      <c r="P289" s="114"/>
      <c r="Q289" s="82">
        <v>-210</v>
      </c>
      <c r="R289" s="84">
        <f t="shared" si="225"/>
        <v>-210</v>
      </c>
      <c r="S289" s="114"/>
      <c r="T289" s="88">
        <f t="shared" si="222"/>
        <v>-210</v>
      </c>
      <c r="U289" s="112"/>
      <c r="V289" s="113"/>
      <c r="W289" s="114"/>
      <c r="X289" s="114"/>
      <c r="Y289" s="114"/>
      <c r="Z289" s="114"/>
      <c r="AA289" s="114"/>
      <c r="AB289" s="86">
        <f t="shared" si="223"/>
        <v>0</v>
      </c>
      <c r="AC289" s="114"/>
      <c r="AD289" s="82">
        <f t="shared" si="224"/>
        <v>0</v>
      </c>
      <c r="AE289" s="250"/>
    </row>
    <row r="290" spans="1:31" s="90" customFormat="1" ht="94.5" customHeight="1">
      <c r="A290" s="412"/>
      <c r="B290" s="128">
        <v>931</v>
      </c>
      <c r="C290" s="147">
        <v>4890</v>
      </c>
      <c r="D290" s="129" t="s">
        <v>466</v>
      </c>
      <c r="E290" s="130"/>
      <c r="F290" s="130">
        <f t="shared" si="219"/>
        <v>400</v>
      </c>
      <c r="G290" s="131">
        <f t="shared" si="220"/>
        <v>400</v>
      </c>
      <c r="H290" s="122">
        <f t="shared" si="221"/>
        <v>0</v>
      </c>
      <c r="I290" s="111">
        <f t="shared" si="226"/>
        <v>400</v>
      </c>
      <c r="J290" s="112"/>
      <c r="K290" s="113"/>
      <c r="L290" s="114"/>
      <c r="M290" s="114"/>
      <c r="N290" s="114"/>
      <c r="O290" s="114"/>
      <c r="P290" s="114"/>
      <c r="Q290" s="82">
        <v>400</v>
      </c>
      <c r="R290" s="84">
        <f t="shared" si="225"/>
        <v>400</v>
      </c>
      <c r="S290" s="114"/>
      <c r="T290" s="88">
        <f t="shared" si="222"/>
        <v>400</v>
      </c>
      <c r="U290" s="112"/>
      <c r="V290" s="113"/>
      <c r="W290" s="114"/>
      <c r="X290" s="114"/>
      <c r="Y290" s="114"/>
      <c r="Z290" s="114"/>
      <c r="AA290" s="114"/>
      <c r="AB290" s="86">
        <f t="shared" si="223"/>
        <v>0</v>
      </c>
      <c r="AC290" s="114"/>
      <c r="AD290" s="82">
        <f t="shared" si="224"/>
        <v>0</v>
      </c>
      <c r="AE290" s="250"/>
    </row>
    <row r="291" spans="1:31" s="90" customFormat="1" ht="94.5" customHeight="1">
      <c r="A291" s="257">
        <v>9</v>
      </c>
      <c r="B291" s="120">
        <v>931</v>
      </c>
      <c r="C291" s="147">
        <v>4891</v>
      </c>
      <c r="D291" s="121" t="s">
        <v>403</v>
      </c>
      <c r="E291" s="81"/>
      <c r="F291" s="81">
        <f t="shared" si="219"/>
        <v>45</v>
      </c>
      <c r="G291" s="110">
        <f t="shared" si="220"/>
        <v>45</v>
      </c>
      <c r="H291" s="122">
        <f t="shared" si="221"/>
        <v>0</v>
      </c>
      <c r="I291" s="111">
        <f>SUM(G291:H291)</f>
        <v>45</v>
      </c>
      <c r="J291" s="112">
        <v>45</v>
      </c>
      <c r="K291" s="113"/>
      <c r="L291" s="114"/>
      <c r="M291" s="114"/>
      <c r="N291" s="114"/>
      <c r="O291" s="114"/>
      <c r="P291" s="114"/>
      <c r="Q291" s="82"/>
      <c r="R291" s="84">
        <f t="shared" si="225"/>
        <v>45</v>
      </c>
      <c r="S291" s="114"/>
      <c r="T291" s="88">
        <f t="shared" si="222"/>
        <v>45</v>
      </c>
      <c r="U291" s="112"/>
      <c r="V291" s="113"/>
      <c r="W291" s="114"/>
      <c r="X291" s="114"/>
      <c r="Y291" s="114"/>
      <c r="Z291" s="114"/>
      <c r="AA291" s="114"/>
      <c r="AB291" s="86">
        <f t="shared" si="223"/>
        <v>0</v>
      </c>
      <c r="AC291" s="114"/>
      <c r="AD291" s="82">
        <f t="shared" si="224"/>
        <v>0</v>
      </c>
      <c r="AE291" s="250"/>
    </row>
    <row r="292" spans="1:31" s="90" customFormat="1" ht="94.5" customHeight="1">
      <c r="A292" s="257"/>
      <c r="B292" s="120">
        <v>931</v>
      </c>
      <c r="C292" s="116">
        <v>4773</v>
      </c>
      <c r="D292" s="129" t="s">
        <v>449</v>
      </c>
      <c r="E292" s="81">
        <v>2100</v>
      </c>
      <c r="F292" s="81">
        <f t="shared" si="219"/>
        <v>2700</v>
      </c>
      <c r="G292" s="110">
        <v>600</v>
      </c>
      <c r="H292" s="122">
        <f t="shared" si="221"/>
        <v>0</v>
      </c>
      <c r="I292" s="111">
        <v>600</v>
      </c>
      <c r="J292" s="112"/>
      <c r="K292" s="113"/>
      <c r="L292" s="114"/>
      <c r="M292" s="114"/>
      <c r="N292" s="114"/>
      <c r="O292" s="114"/>
      <c r="P292" s="114"/>
      <c r="Q292" s="82">
        <v>600</v>
      </c>
      <c r="R292" s="84">
        <f t="shared" si="225"/>
        <v>600</v>
      </c>
      <c r="S292" s="114"/>
      <c r="T292" s="88">
        <f t="shared" si="222"/>
        <v>600</v>
      </c>
      <c r="U292" s="112"/>
      <c r="V292" s="113"/>
      <c r="W292" s="114"/>
      <c r="X292" s="114"/>
      <c r="Y292" s="114"/>
      <c r="Z292" s="114"/>
      <c r="AA292" s="114"/>
      <c r="AB292" s="86">
        <f t="shared" si="223"/>
        <v>0</v>
      </c>
      <c r="AC292" s="114"/>
      <c r="AD292" s="82">
        <f t="shared" si="224"/>
        <v>0</v>
      </c>
      <c r="AE292" s="390" t="s">
        <v>450</v>
      </c>
    </row>
    <row r="293" spans="1:31" s="90" customFormat="1" ht="99" customHeight="1">
      <c r="A293" s="106">
        <v>9</v>
      </c>
      <c r="B293" s="120">
        <v>931</v>
      </c>
      <c r="C293" s="116">
        <v>4300</v>
      </c>
      <c r="D293" s="121" t="s">
        <v>241</v>
      </c>
      <c r="E293" s="81">
        <v>500</v>
      </c>
      <c r="F293" s="81">
        <f t="shared" si="219"/>
        <v>600</v>
      </c>
      <c r="G293" s="110">
        <f t="shared" si="220"/>
        <v>100</v>
      </c>
      <c r="H293" s="122">
        <f t="shared" si="221"/>
        <v>0</v>
      </c>
      <c r="I293" s="111">
        <f>SUM(G293:H293)</f>
        <v>100</v>
      </c>
      <c r="J293" s="112">
        <v>100</v>
      </c>
      <c r="K293" s="113"/>
      <c r="L293" s="114"/>
      <c r="M293" s="114"/>
      <c r="N293" s="114"/>
      <c r="O293" s="114"/>
      <c r="P293" s="114"/>
      <c r="Q293" s="82"/>
      <c r="R293" s="84">
        <f t="shared" si="225"/>
        <v>100</v>
      </c>
      <c r="S293" s="114"/>
      <c r="T293" s="88">
        <f t="shared" si="222"/>
        <v>100</v>
      </c>
      <c r="U293" s="112"/>
      <c r="V293" s="113"/>
      <c r="W293" s="114"/>
      <c r="X293" s="114"/>
      <c r="Y293" s="114"/>
      <c r="Z293" s="114"/>
      <c r="AA293" s="114"/>
      <c r="AB293" s="86">
        <f t="shared" si="223"/>
        <v>0</v>
      </c>
      <c r="AC293" s="114"/>
      <c r="AD293" s="82">
        <f t="shared" si="224"/>
        <v>0</v>
      </c>
      <c r="AE293" s="119"/>
    </row>
    <row r="294" spans="1:31" s="90" customFormat="1" ht="60.75" customHeight="1">
      <c r="A294" s="106">
        <v>9</v>
      </c>
      <c r="B294" s="120">
        <v>931</v>
      </c>
      <c r="C294" s="116">
        <v>4415</v>
      </c>
      <c r="D294" s="121" t="s">
        <v>243</v>
      </c>
      <c r="E294" s="81">
        <v>620</v>
      </c>
      <c r="F294" s="81">
        <f t="shared" si="219"/>
        <v>720</v>
      </c>
      <c r="G294" s="110">
        <f t="shared" si="220"/>
        <v>100</v>
      </c>
      <c r="H294" s="81">
        <f t="shared" si="221"/>
        <v>0</v>
      </c>
      <c r="I294" s="111">
        <f>G294+H294</f>
        <v>100</v>
      </c>
      <c r="J294" s="112">
        <v>100</v>
      </c>
      <c r="K294" s="113"/>
      <c r="L294" s="114"/>
      <c r="M294" s="114"/>
      <c r="N294" s="114"/>
      <c r="O294" s="114"/>
      <c r="P294" s="114"/>
      <c r="Q294" s="82"/>
      <c r="R294" s="84">
        <f t="shared" si="225"/>
        <v>100</v>
      </c>
      <c r="S294" s="114"/>
      <c r="T294" s="88">
        <f t="shared" si="222"/>
        <v>100</v>
      </c>
      <c r="U294" s="112"/>
      <c r="V294" s="113"/>
      <c r="W294" s="114"/>
      <c r="X294" s="114"/>
      <c r="Y294" s="114"/>
      <c r="Z294" s="114"/>
      <c r="AA294" s="114"/>
      <c r="AB294" s="353">
        <f t="shared" si="223"/>
        <v>0</v>
      </c>
      <c r="AC294" s="114"/>
      <c r="AD294" s="82">
        <f t="shared" si="224"/>
        <v>0</v>
      </c>
      <c r="AE294" s="119"/>
    </row>
    <row r="295" spans="1:31" s="90" customFormat="1" ht="87" customHeight="1">
      <c r="A295" s="127">
        <v>15</v>
      </c>
      <c r="B295" s="128">
        <v>931</v>
      </c>
      <c r="C295" s="116">
        <v>4544</v>
      </c>
      <c r="D295" s="354" t="s">
        <v>319</v>
      </c>
      <c r="E295" s="130">
        <v>60</v>
      </c>
      <c r="F295" s="130">
        <f t="shared" si="219"/>
        <v>160</v>
      </c>
      <c r="G295" s="131">
        <v>100</v>
      </c>
      <c r="H295" s="132">
        <f t="shared" si="221"/>
        <v>0</v>
      </c>
      <c r="I295" s="133">
        <v>100</v>
      </c>
      <c r="J295" s="123"/>
      <c r="K295" s="113">
        <v>100</v>
      </c>
      <c r="L295" s="114"/>
      <c r="M295" s="100"/>
      <c r="N295" s="114"/>
      <c r="O295" s="114"/>
      <c r="P295" s="114"/>
      <c r="Q295" s="82"/>
      <c r="R295" s="84">
        <f t="shared" si="225"/>
        <v>100</v>
      </c>
      <c r="S295" s="114"/>
      <c r="T295" s="88">
        <f t="shared" si="222"/>
        <v>100</v>
      </c>
      <c r="U295" s="112"/>
      <c r="V295" s="113"/>
      <c r="W295" s="114"/>
      <c r="X295" s="114"/>
      <c r="Y295" s="114"/>
      <c r="Z295" s="114"/>
      <c r="AA295" s="114"/>
      <c r="AB295" s="114">
        <f t="shared" si="223"/>
        <v>0</v>
      </c>
      <c r="AC295" s="114"/>
      <c r="AD295" s="110">
        <f t="shared" si="224"/>
        <v>0</v>
      </c>
      <c r="AE295" s="119"/>
    </row>
    <row r="296" spans="1:31" s="90" customFormat="1" ht="87" customHeight="1">
      <c r="A296" s="127">
        <v>15</v>
      </c>
      <c r="B296" s="128">
        <v>931</v>
      </c>
      <c r="C296" s="147">
        <v>4892</v>
      </c>
      <c r="D296" s="143" t="s">
        <v>320</v>
      </c>
      <c r="E296" s="130"/>
      <c r="F296" s="130">
        <f t="shared" si="219"/>
        <v>100</v>
      </c>
      <c r="G296" s="131">
        <v>100</v>
      </c>
      <c r="H296" s="132">
        <f t="shared" si="221"/>
        <v>0</v>
      </c>
      <c r="I296" s="133">
        <v>100</v>
      </c>
      <c r="J296" s="123"/>
      <c r="K296" s="113"/>
      <c r="L296" s="114"/>
      <c r="M296" s="100"/>
      <c r="N296" s="114"/>
      <c r="O296" s="114"/>
      <c r="P296" s="114"/>
      <c r="Q296" s="82">
        <v>100</v>
      </c>
      <c r="R296" s="84">
        <f t="shared" si="225"/>
        <v>100</v>
      </c>
      <c r="S296" s="114"/>
      <c r="T296" s="88">
        <f t="shared" si="222"/>
        <v>100</v>
      </c>
      <c r="U296" s="112"/>
      <c r="V296" s="113"/>
      <c r="W296" s="114"/>
      <c r="X296" s="114"/>
      <c r="Y296" s="114"/>
      <c r="Z296" s="114"/>
      <c r="AA296" s="114"/>
      <c r="AB296" s="114">
        <f t="shared" si="223"/>
        <v>0</v>
      </c>
      <c r="AC296" s="114"/>
      <c r="AD296" s="110">
        <f t="shared" si="224"/>
        <v>0</v>
      </c>
      <c r="AE296" s="119"/>
    </row>
    <row r="297" spans="1:31" s="90" customFormat="1" ht="82.15" customHeight="1">
      <c r="A297" s="106">
        <v>11</v>
      </c>
      <c r="B297" s="120">
        <v>931</v>
      </c>
      <c r="C297" s="116">
        <v>4447</v>
      </c>
      <c r="D297" s="251" t="s">
        <v>280</v>
      </c>
      <c r="E297" s="81">
        <v>4600</v>
      </c>
      <c r="F297" s="81">
        <f t="shared" si="219"/>
        <v>5600</v>
      </c>
      <c r="G297" s="110">
        <f t="shared" si="220"/>
        <v>1000</v>
      </c>
      <c r="H297" s="122">
        <f t="shared" si="221"/>
        <v>0</v>
      </c>
      <c r="I297" s="111">
        <f t="shared" ref="I297:I307" si="227">SUM(G297:H297)</f>
        <v>1000</v>
      </c>
      <c r="J297" s="112"/>
      <c r="K297" s="113"/>
      <c r="L297" s="114"/>
      <c r="M297" s="100"/>
      <c r="N297" s="114"/>
      <c r="O297" s="114"/>
      <c r="P297" s="114"/>
      <c r="Q297" s="82">
        <v>1000</v>
      </c>
      <c r="R297" s="84">
        <f t="shared" si="225"/>
        <v>1000</v>
      </c>
      <c r="S297" s="114"/>
      <c r="T297" s="88">
        <f t="shared" si="222"/>
        <v>1000</v>
      </c>
      <c r="U297" s="112"/>
      <c r="V297" s="113"/>
      <c r="W297" s="114"/>
      <c r="X297" s="114"/>
      <c r="Y297" s="114"/>
      <c r="Z297" s="114"/>
      <c r="AA297" s="114"/>
      <c r="AB297" s="86">
        <f t="shared" si="223"/>
        <v>0</v>
      </c>
      <c r="AC297" s="114"/>
      <c r="AD297" s="82">
        <f t="shared" si="224"/>
        <v>0</v>
      </c>
      <c r="AE297" s="119"/>
    </row>
    <row r="298" spans="1:31" s="90" customFormat="1" ht="68.25" customHeight="1">
      <c r="A298" s="106">
        <v>11</v>
      </c>
      <c r="B298" s="77">
        <v>931</v>
      </c>
      <c r="C298" s="78">
        <v>3950</v>
      </c>
      <c r="D298" s="121" t="s">
        <v>282</v>
      </c>
      <c r="E298" s="249">
        <v>2059</v>
      </c>
      <c r="F298" s="81">
        <f t="shared" si="219"/>
        <v>2559</v>
      </c>
      <c r="G298" s="82">
        <f t="shared" si="220"/>
        <v>500</v>
      </c>
      <c r="H298" s="273">
        <f t="shared" si="221"/>
        <v>0</v>
      </c>
      <c r="I298" s="111">
        <f t="shared" si="227"/>
        <v>500</v>
      </c>
      <c r="J298" s="84"/>
      <c r="K298" s="85"/>
      <c r="L298" s="86"/>
      <c r="M298" s="114"/>
      <c r="N298" s="86"/>
      <c r="O298" s="86"/>
      <c r="P298" s="86"/>
      <c r="Q298" s="82">
        <v>500</v>
      </c>
      <c r="R298" s="84">
        <f t="shared" si="225"/>
        <v>500</v>
      </c>
      <c r="S298" s="86"/>
      <c r="T298" s="88">
        <f t="shared" si="222"/>
        <v>500</v>
      </c>
      <c r="U298" s="84"/>
      <c r="V298" s="85"/>
      <c r="W298" s="86"/>
      <c r="X298" s="86"/>
      <c r="Y298" s="86"/>
      <c r="Z298" s="86"/>
      <c r="AA298" s="86"/>
      <c r="AB298" s="86">
        <f t="shared" si="223"/>
        <v>0</v>
      </c>
      <c r="AC298" s="86"/>
      <c r="AD298" s="82">
        <f t="shared" si="224"/>
        <v>0</v>
      </c>
      <c r="AE298" s="119"/>
    </row>
    <row r="299" spans="1:31" s="90" customFormat="1" ht="75" customHeight="1">
      <c r="A299" s="106">
        <v>16</v>
      </c>
      <c r="B299" s="120">
        <v>931</v>
      </c>
      <c r="C299" s="116">
        <v>4088</v>
      </c>
      <c r="D299" s="218" t="s">
        <v>327</v>
      </c>
      <c r="E299" s="219">
        <v>14454</v>
      </c>
      <c r="F299" s="81">
        <f t="shared" si="219"/>
        <v>15474</v>
      </c>
      <c r="G299" s="220">
        <f t="shared" si="220"/>
        <v>1020</v>
      </c>
      <c r="H299" s="122">
        <f t="shared" si="221"/>
        <v>0</v>
      </c>
      <c r="I299" s="221">
        <f t="shared" si="227"/>
        <v>1020</v>
      </c>
      <c r="J299" s="222"/>
      <c r="K299" s="223"/>
      <c r="L299" s="146"/>
      <c r="M299" s="146"/>
      <c r="N299" s="146"/>
      <c r="O299" s="146"/>
      <c r="P299" s="146"/>
      <c r="Q299" s="224">
        <v>1000</v>
      </c>
      <c r="R299" s="84">
        <f t="shared" si="225"/>
        <v>1000</v>
      </c>
      <c r="S299" s="146">
        <v>20</v>
      </c>
      <c r="T299" s="88">
        <f t="shared" si="222"/>
        <v>1020</v>
      </c>
      <c r="U299" s="225"/>
      <c r="V299" s="146"/>
      <c r="W299" s="223"/>
      <c r="X299" s="146"/>
      <c r="Y299" s="146"/>
      <c r="Z299" s="146"/>
      <c r="AA299" s="146"/>
      <c r="AB299" s="86">
        <f t="shared" si="223"/>
        <v>0</v>
      </c>
      <c r="AC299" s="125"/>
      <c r="AD299" s="82">
        <f t="shared" si="224"/>
        <v>0</v>
      </c>
      <c r="AE299" s="226" t="s">
        <v>326</v>
      </c>
    </row>
    <row r="300" spans="1:31" s="90" customFormat="1" ht="75" customHeight="1">
      <c r="A300" s="106">
        <v>9</v>
      </c>
      <c r="B300" s="120">
        <v>931</v>
      </c>
      <c r="C300" s="147">
        <v>4893</v>
      </c>
      <c r="D300" s="218" t="s">
        <v>404</v>
      </c>
      <c r="E300" s="219"/>
      <c r="F300" s="81">
        <f t="shared" si="219"/>
        <v>290</v>
      </c>
      <c r="G300" s="220">
        <f t="shared" si="220"/>
        <v>290</v>
      </c>
      <c r="H300" s="122">
        <f t="shared" si="221"/>
        <v>0</v>
      </c>
      <c r="I300" s="221">
        <f t="shared" si="227"/>
        <v>290</v>
      </c>
      <c r="J300" s="222"/>
      <c r="K300" s="223"/>
      <c r="L300" s="146"/>
      <c r="M300" s="146"/>
      <c r="N300" s="146"/>
      <c r="O300" s="146"/>
      <c r="P300" s="146"/>
      <c r="Q300" s="224">
        <v>290</v>
      </c>
      <c r="R300" s="84">
        <f t="shared" si="225"/>
        <v>290</v>
      </c>
      <c r="S300" s="146"/>
      <c r="T300" s="88">
        <f t="shared" si="222"/>
        <v>290</v>
      </c>
      <c r="U300" s="225"/>
      <c r="V300" s="125"/>
      <c r="W300" s="223"/>
      <c r="X300" s="146"/>
      <c r="Y300" s="146"/>
      <c r="Z300" s="146"/>
      <c r="AA300" s="146"/>
      <c r="AB300" s="86">
        <f t="shared" si="223"/>
        <v>0</v>
      </c>
      <c r="AC300" s="125"/>
      <c r="AD300" s="82">
        <f t="shared" si="224"/>
        <v>0</v>
      </c>
      <c r="AE300" s="226"/>
    </row>
    <row r="301" spans="1:31" s="90" customFormat="1" ht="75" customHeight="1">
      <c r="A301" s="106"/>
      <c r="B301" s="120">
        <v>931</v>
      </c>
      <c r="C301" s="147">
        <v>4894</v>
      </c>
      <c r="D301" s="218" t="s">
        <v>436</v>
      </c>
      <c r="E301" s="219"/>
      <c r="F301" s="81">
        <f t="shared" si="219"/>
        <v>16264</v>
      </c>
      <c r="G301" s="220">
        <f t="shared" si="220"/>
        <v>3253</v>
      </c>
      <c r="H301" s="122">
        <f t="shared" si="221"/>
        <v>13011</v>
      </c>
      <c r="I301" s="221">
        <f t="shared" si="227"/>
        <v>16264</v>
      </c>
      <c r="J301" s="222"/>
      <c r="K301" s="223"/>
      <c r="L301" s="146"/>
      <c r="M301" s="146"/>
      <c r="N301" s="146"/>
      <c r="O301" s="146"/>
      <c r="P301" s="146"/>
      <c r="Q301" s="224">
        <v>3253</v>
      </c>
      <c r="R301" s="84">
        <f t="shared" si="225"/>
        <v>3253</v>
      </c>
      <c r="S301" s="146"/>
      <c r="T301" s="88">
        <f t="shared" si="222"/>
        <v>3253</v>
      </c>
      <c r="U301" s="225">
        <v>13011</v>
      </c>
      <c r="V301" s="125"/>
      <c r="W301" s="223"/>
      <c r="X301" s="146"/>
      <c r="Y301" s="146"/>
      <c r="Z301" s="146"/>
      <c r="AA301" s="146"/>
      <c r="AB301" s="86">
        <f t="shared" si="223"/>
        <v>13011</v>
      </c>
      <c r="AC301" s="125"/>
      <c r="AD301" s="82">
        <f t="shared" si="224"/>
        <v>13011</v>
      </c>
      <c r="AE301" s="226"/>
    </row>
    <row r="302" spans="1:31" s="90" customFormat="1" ht="75" customHeight="1">
      <c r="A302" s="106">
        <v>21</v>
      </c>
      <c r="B302" s="120">
        <v>931</v>
      </c>
      <c r="C302" s="116">
        <v>3782</v>
      </c>
      <c r="D302" s="218" t="s">
        <v>347</v>
      </c>
      <c r="E302" s="219">
        <v>5467</v>
      </c>
      <c r="F302" s="81">
        <f t="shared" si="219"/>
        <v>5467</v>
      </c>
      <c r="G302" s="220">
        <f t="shared" si="220"/>
        <v>0</v>
      </c>
      <c r="H302" s="122">
        <f t="shared" si="221"/>
        <v>0</v>
      </c>
      <c r="I302" s="221">
        <f t="shared" si="227"/>
        <v>0</v>
      </c>
      <c r="J302" s="222">
        <v>-1057</v>
      </c>
      <c r="K302" s="223"/>
      <c r="L302" s="146"/>
      <c r="M302" s="146">
        <v>1057</v>
      </c>
      <c r="N302" s="146"/>
      <c r="O302" s="146"/>
      <c r="P302" s="146"/>
      <c r="Q302" s="224"/>
      <c r="R302" s="84">
        <f t="shared" si="225"/>
        <v>0</v>
      </c>
      <c r="S302" s="146"/>
      <c r="T302" s="88">
        <f t="shared" si="222"/>
        <v>0</v>
      </c>
      <c r="U302" s="225"/>
      <c r="V302" s="125"/>
      <c r="W302" s="223"/>
      <c r="X302" s="146"/>
      <c r="Y302" s="146"/>
      <c r="Z302" s="146"/>
      <c r="AA302" s="146"/>
      <c r="AB302" s="86">
        <f t="shared" si="223"/>
        <v>0</v>
      </c>
      <c r="AC302" s="125"/>
      <c r="AD302" s="82">
        <f t="shared" si="224"/>
        <v>0</v>
      </c>
      <c r="AE302" s="226" t="s">
        <v>348</v>
      </c>
    </row>
    <row r="303" spans="1:31" s="90" customFormat="1" ht="75" customHeight="1">
      <c r="A303" s="106">
        <v>25</v>
      </c>
      <c r="B303" s="120">
        <v>931</v>
      </c>
      <c r="C303" s="116">
        <v>3938</v>
      </c>
      <c r="D303" s="218" t="s">
        <v>363</v>
      </c>
      <c r="E303" s="219">
        <v>7674</v>
      </c>
      <c r="F303" s="81">
        <f t="shared" si="219"/>
        <v>8074</v>
      </c>
      <c r="G303" s="220">
        <f t="shared" si="220"/>
        <v>400</v>
      </c>
      <c r="H303" s="122">
        <f t="shared" si="221"/>
        <v>0</v>
      </c>
      <c r="I303" s="221">
        <f t="shared" si="227"/>
        <v>400</v>
      </c>
      <c r="J303" s="222"/>
      <c r="K303" s="223"/>
      <c r="L303" s="146"/>
      <c r="M303" s="146"/>
      <c r="N303" s="146"/>
      <c r="O303" s="146"/>
      <c r="P303" s="146"/>
      <c r="Q303" s="224">
        <v>400</v>
      </c>
      <c r="R303" s="84">
        <f t="shared" si="225"/>
        <v>400</v>
      </c>
      <c r="S303" s="146"/>
      <c r="T303" s="88">
        <f t="shared" si="222"/>
        <v>400</v>
      </c>
      <c r="U303" s="225"/>
      <c r="V303" s="125"/>
      <c r="W303" s="223"/>
      <c r="X303" s="146"/>
      <c r="Y303" s="146"/>
      <c r="Z303" s="146"/>
      <c r="AA303" s="146"/>
      <c r="AB303" s="86">
        <f t="shared" si="223"/>
        <v>0</v>
      </c>
      <c r="AC303" s="125"/>
      <c r="AD303" s="82">
        <f t="shared" si="224"/>
        <v>0</v>
      </c>
      <c r="AE303" s="226"/>
    </row>
    <row r="304" spans="1:31" s="90" customFormat="1" ht="75" customHeight="1">
      <c r="A304" s="106">
        <v>25</v>
      </c>
      <c r="B304" s="120">
        <v>931</v>
      </c>
      <c r="C304" s="147">
        <v>4895</v>
      </c>
      <c r="D304" s="218" t="s">
        <v>364</v>
      </c>
      <c r="E304" s="219"/>
      <c r="F304" s="81">
        <f t="shared" si="219"/>
        <v>2281.5</v>
      </c>
      <c r="G304" s="220">
        <f t="shared" si="220"/>
        <v>150</v>
      </c>
      <c r="H304" s="122">
        <f t="shared" si="221"/>
        <v>2131.5</v>
      </c>
      <c r="I304" s="221">
        <f t="shared" si="227"/>
        <v>2281.5</v>
      </c>
      <c r="J304" s="222"/>
      <c r="K304" s="223"/>
      <c r="L304" s="146"/>
      <c r="M304" s="146"/>
      <c r="N304" s="146"/>
      <c r="O304" s="146"/>
      <c r="P304" s="146"/>
      <c r="Q304" s="224">
        <v>150</v>
      </c>
      <c r="R304" s="84">
        <f t="shared" si="225"/>
        <v>150</v>
      </c>
      <c r="S304" s="146"/>
      <c r="T304" s="88">
        <f t="shared" si="222"/>
        <v>150</v>
      </c>
      <c r="U304" s="225">
        <v>2131.5</v>
      </c>
      <c r="V304" s="125"/>
      <c r="W304" s="223"/>
      <c r="X304" s="146"/>
      <c r="Y304" s="146"/>
      <c r="Z304" s="146"/>
      <c r="AA304" s="146"/>
      <c r="AB304" s="86">
        <f t="shared" si="223"/>
        <v>2131.5</v>
      </c>
      <c r="AC304" s="125"/>
      <c r="AD304" s="82">
        <f t="shared" si="224"/>
        <v>2131.5</v>
      </c>
      <c r="AE304" s="226"/>
    </row>
    <row r="305" spans="1:32" s="90" customFormat="1" ht="75" customHeight="1">
      <c r="A305" s="106">
        <v>25</v>
      </c>
      <c r="B305" s="120">
        <v>931</v>
      </c>
      <c r="C305" s="147">
        <v>4896</v>
      </c>
      <c r="D305" s="218" t="s">
        <v>365</v>
      </c>
      <c r="E305" s="219"/>
      <c r="F305" s="81">
        <f t="shared" si="219"/>
        <v>100</v>
      </c>
      <c r="G305" s="220">
        <f t="shared" si="220"/>
        <v>100</v>
      </c>
      <c r="H305" s="122">
        <f t="shared" si="221"/>
        <v>0</v>
      </c>
      <c r="I305" s="221">
        <f t="shared" si="227"/>
        <v>100</v>
      </c>
      <c r="J305" s="222">
        <v>100</v>
      </c>
      <c r="K305" s="223"/>
      <c r="L305" s="146"/>
      <c r="M305" s="146"/>
      <c r="N305" s="146"/>
      <c r="O305" s="146"/>
      <c r="P305" s="146"/>
      <c r="Q305" s="224"/>
      <c r="R305" s="84">
        <f t="shared" si="225"/>
        <v>100</v>
      </c>
      <c r="S305" s="146"/>
      <c r="T305" s="88">
        <f t="shared" si="222"/>
        <v>100</v>
      </c>
      <c r="U305" s="225"/>
      <c r="V305" s="125"/>
      <c r="W305" s="223"/>
      <c r="X305" s="146"/>
      <c r="Y305" s="146"/>
      <c r="Z305" s="146"/>
      <c r="AA305" s="146"/>
      <c r="AB305" s="86">
        <f t="shared" si="223"/>
        <v>0</v>
      </c>
      <c r="AC305" s="125"/>
      <c r="AD305" s="82">
        <f t="shared" si="224"/>
        <v>0</v>
      </c>
      <c r="AE305" s="226"/>
    </row>
    <row r="306" spans="1:32" s="90" customFormat="1" ht="75" customHeight="1">
      <c r="A306" s="106">
        <v>28</v>
      </c>
      <c r="B306" s="120">
        <v>931</v>
      </c>
      <c r="C306" s="147">
        <v>4897</v>
      </c>
      <c r="D306" s="218" t="s">
        <v>371</v>
      </c>
      <c r="E306" s="219"/>
      <c r="F306" s="81">
        <f t="shared" si="219"/>
        <v>211.7</v>
      </c>
      <c r="G306" s="220">
        <f t="shared" si="220"/>
        <v>211.7</v>
      </c>
      <c r="H306" s="122">
        <f t="shared" si="221"/>
        <v>0</v>
      </c>
      <c r="I306" s="221">
        <f t="shared" si="227"/>
        <v>211.7</v>
      </c>
      <c r="J306" s="222">
        <v>211.7</v>
      </c>
      <c r="K306" s="223"/>
      <c r="L306" s="146"/>
      <c r="M306" s="146"/>
      <c r="N306" s="146"/>
      <c r="O306" s="146"/>
      <c r="P306" s="146"/>
      <c r="Q306" s="224"/>
      <c r="R306" s="84">
        <f t="shared" si="225"/>
        <v>211.7</v>
      </c>
      <c r="S306" s="146"/>
      <c r="T306" s="88">
        <f t="shared" si="222"/>
        <v>211.7</v>
      </c>
      <c r="U306" s="225"/>
      <c r="V306" s="125"/>
      <c r="W306" s="223"/>
      <c r="X306" s="146"/>
      <c r="Y306" s="146"/>
      <c r="Z306" s="146"/>
      <c r="AA306" s="146"/>
      <c r="AB306" s="86">
        <f t="shared" si="223"/>
        <v>0</v>
      </c>
      <c r="AC306" s="125"/>
      <c r="AD306" s="82">
        <f t="shared" si="224"/>
        <v>0</v>
      </c>
      <c r="AE306" s="226" t="s">
        <v>372</v>
      </c>
    </row>
    <row r="307" spans="1:32" s="90" customFormat="1" ht="75" customHeight="1">
      <c r="A307" s="106">
        <v>31</v>
      </c>
      <c r="B307" s="120">
        <v>931</v>
      </c>
      <c r="C307" s="147">
        <v>4898</v>
      </c>
      <c r="D307" s="218" t="s">
        <v>379</v>
      </c>
      <c r="E307" s="219"/>
      <c r="F307" s="81">
        <f t="shared" si="219"/>
        <v>1000</v>
      </c>
      <c r="G307" s="220">
        <f t="shared" si="220"/>
        <v>1000</v>
      </c>
      <c r="H307" s="122">
        <f>AD307</f>
        <v>0</v>
      </c>
      <c r="I307" s="221">
        <f t="shared" si="227"/>
        <v>1000</v>
      </c>
      <c r="J307" s="222"/>
      <c r="K307" s="223"/>
      <c r="L307" s="146"/>
      <c r="M307" s="146"/>
      <c r="N307" s="146"/>
      <c r="O307" s="146"/>
      <c r="P307" s="146"/>
      <c r="Q307" s="224">
        <v>1000</v>
      </c>
      <c r="R307" s="84">
        <f t="shared" si="225"/>
        <v>1000</v>
      </c>
      <c r="S307" s="146"/>
      <c r="T307" s="88">
        <f t="shared" si="222"/>
        <v>1000</v>
      </c>
      <c r="U307" s="225"/>
      <c r="V307" s="125"/>
      <c r="W307" s="223"/>
      <c r="X307" s="146"/>
      <c r="Y307" s="146"/>
      <c r="Z307" s="146"/>
      <c r="AA307" s="146"/>
      <c r="AB307" s="86">
        <f t="shared" si="223"/>
        <v>0</v>
      </c>
      <c r="AC307" s="125"/>
      <c r="AD307" s="82">
        <f t="shared" si="224"/>
        <v>0</v>
      </c>
      <c r="AE307" s="226"/>
    </row>
    <row r="308" spans="1:32" s="90" customFormat="1" ht="75" customHeight="1">
      <c r="A308" s="106">
        <v>51</v>
      </c>
      <c r="B308" s="120">
        <v>931</v>
      </c>
      <c r="C308" s="116">
        <v>4098</v>
      </c>
      <c r="D308" s="391" t="s">
        <v>442</v>
      </c>
      <c r="E308" s="219">
        <v>17662</v>
      </c>
      <c r="F308" s="81">
        <f t="shared" si="219"/>
        <v>19162</v>
      </c>
      <c r="G308" s="220">
        <f t="shared" si="220"/>
        <v>1500</v>
      </c>
      <c r="H308" s="122">
        <f t="shared" ref="H308:H310" si="228">AD308</f>
        <v>0</v>
      </c>
      <c r="I308" s="221">
        <v>1500</v>
      </c>
      <c r="J308" s="222"/>
      <c r="K308" s="223"/>
      <c r="L308" s="146"/>
      <c r="M308" s="146"/>
      <c r="N308" s="146"/>
      <c r="O308" s="146"/>
      <c r="P308" s="146"/>
      <c r="Q308" s="224">
        <v>1500</v>
      </c>
      <c r="R308" s="84">
        <f t="shared" si="225"/>
        <v>1500</v>
      </c>
      <c r="S308" s="146"/>
      <c r="T308" s="88">
        <f t="shared" si="222"/>
        <v>1500</v>
      </c>
      <c r="U308" s="225"/>
      <c r="V308" s="125"/>
      <c r="W308" s="223"/>
      <c r="X308" s="146"/>
      <c r="Y308" s="146"/>
      <c r="Z308" s="146"/>
      <c r="AA308" s="146"/>
      <c r="AB308" s="86">
        <f t="shared" si="223"/>
        <v>0</v>
      </c>
      <c r="AC308" s="125"/>
      <c r="AD308" s="82">
        <f t="shared" si="224"/>
        <v>0</v>
      </c>
      <c r="AE308" s="226"/>
    </row>
    <row r="309" spans="1:32" s="90" customFormat="1" ht="75" customHeight="1">
      <c r="A309" s="106">
        <v>51</v>
      </c>
      <c r="B309" s="120">
        <v>931</v>
      </c>
      <c r="C309" s="116">
        <v>3802</v>
      </c>
      <c r="D309" s="391" t="s">
        <v>443</v>
      </c>
      <c r="E309" s="219">
        <v>2855</v>
      </c>
      <c r="F309" s="81">
        <f t="shared" si="219"/>
        <v>3055</v>
      </c>
      <c r="G309" s="220">
        <f t="shared" si="220"/>
        <v>200</v>
      </c>
      <c r="H309" s="122">
        <f t="shared" si="228"/>
        <v>0</v>
      </c>
      <c r="I309" s="221">
        <v>200</v>
      </c>
      <c r="J309" s="222">
        <v>34</v>
      </c>
      <c r="K309" s="223"/>
      <c r="L309" s="146"/>
      <c r="M309" s="146"/>
      <c r="N309" s="146"/>
      <c r="O309" s="146"/>
      <c r="P309" s="146"/>
      <c r="Q309" s="224">
        <v>166</v>
      </c>
      <c r="R309" s="84">
        <f t="shared" si="225"/>
        <v>200</v>
      </c>
      <c r="S309" s="146"/>
      <c r="T309" s="88">
        <f t="shared" si="222"/>
        <v>200</v>
      </c>
      <c r="U309" s="225"/>
      <c r="V309" s="125"/>
      <c r="W309" s="223"/>
      <c r="X309" s="146"/>
      <c r="Y309" s="146"/>
      <c r="Z309" s="146"/>
      <c r="AA309" s="146"/>
      <c r="AB309" s="86">
        <f t="shared" si="223"/>
        <v>0</v>
      </c>
      <c r="AC309" s="125"/>
      <c r="AD309" s="82">
        <f t="shared" si="224"/>
        <v>0</v>
      </c>
      <c r="AE309" s="226"/>
    </row>
    <row r="310" spans="1:32" s="90" customFormat="1" ht="75" customHeight="1">
      <c r="A310" s="106">
        <v>51</v>
      </c>
      <c r="B310" s="120">
        <v>931</v>
      </c>
      <c r="C310" s="116">
        <v>3939</v>
      </c>
      <c r="D310" s="391" t="s">
        <v>444</v>
      </c>
      <c r="E310" s="219">
        <v>9900</v>
      </c>
      <c r="F310" s="81">
        <f t="shared" si="219"/>
        <v>10900</v>
      </c>
      <c r="G310" s="220">
        <f t="shared" si="220"/>
        <v>1000</v>
      </c>
      <c r="H310" s="122">
        <f t="shared" si="228"/>
        <v>0</v>
      </c>
      <c r="I310" s="221">
        <v>1000</v>
      </c>
      <c r="J310" s="222"/>
      <c r="K310" s="223"/>
      <c r="L310" s="146"/>
      <c r="M310" s="146"/>
      <c r="N310" s="146"/>
      <c r="O310" s="146"/>
      <c r="P310" s="146"/>
      <c r="Q310" s="224">
        <v>1000</v>
      </c>
      <c r="R310" s="84">
        <f t="shared" si="225"/>
        <v>1000</v>
      </c>
      <c r="S310" s="146"/>
      <c r="T310" s="88">
        <f t="shared" si="222"/>
        <v>1000</v>
      </c>
      <c r="U310" s="225"/>
      <c r="V310" s="125"/>
      <c r="W310" s="223"/>
      <c r="X310" s="146"/>
      <c r="Y310" s="146"/>
      <c r="Z310" s="146"/>
      <c r="AA310" s="146"/>
      <c r="AB310" s="86">
        <f t="shared" si="223"/>
        <v>0</v>
      </c>
      <c r="AC310" s="125"/>
      <c r="AD310" s="82">
        <f t="shared" si="224"/>
        <v>0</v>
      </c>
      <c r="AE310" s="226"/>
    </row>
    <row r="311" spans="1:32" s="90" customFormat="1" ht="86.45" customHeight="1" thickBot="1">
      <c r="A311" s="106">
        <v>46</v>
      </c>
      <c r="B311" s="120">
        <v>931</v>
      </c>
      <c r="C311" s="116">
        <v>4136</v>
      </c>
      <c r="D311" s="218" t="s">
        <v>434</v>
      </c>
      <c r="E311" s="219">
        <v>120</v>
      </c>
      <c r="F311" s="81">
        <f t="shared" ref="F311" si="229">E311+I311</f>
        <v>204.32</v>
      </c>
      <c r="G311" s="220">
        <f t="shared" ref="G311" si="230">T311</f>
        <v>84.32</v>
      </c>
      <c r="H311" s="122">
        <f t="shared" ref="H311" si="231">AD311</f>
        <v>0</v>
      </c>
      <c r="I311" s="221">
        <f t="shared" ref="I311" si="232">SUM(G311:H311)</f>
        <v>84.32</v>
      </c>
      <c r="J311" s="222"/>
      <c r="K311" s="223"/>
      <c r="L311" s="146"/>
      <c r="M311" s="146"/>
      <c r="N311" s="146"/>
      <c r="O311" s="146"/>
      <c r="P311" s="146"/>
      <c r="Q311" s="224"/>
      <c r="R311" s="84">
        <f t="shared" ref="R311" si="233">SUM(J311:Q311)</f>
        <v>0</v>
      </c>
      <c r="S311" s="146">
        <v>84.32</v>
      </c>
      <c r="T311" s="88">
        <f t="shared" ref="T311" si="234">SUM(R311:S311)</f>
        <v>84.32</v>
      </c>
      <c r="U311" s="225"/>
      <c r="V311" s="125"/>
      <c r="W311" s="223"/>
      <c r="X311" s="146"/>
      <c r="Y311" s="146"/>
      <c r="Z311" s="146"/>
      <c r="AA311" s="146"/>
      <c r="AB311" s="86">
        <f t="shared" ref="AB311" si="235">SUM(U311:AA311)</f>
        <v>0</v>
      </c>
      <c r="AC311" s="125"/>
      <c r="AD311" s="82">
        <f t="shared" ref="AD311" si="236">SUM(AB311:AC311)</f>
        <v>0</v>
      </c>
      <c r="AE311" s="226" t="s">
        <v>392</v>
      </c>
    </row>
    <row r="312" spans="1:32" s="90" customFormat="1" ht="74.45" customHeight="1" thickBot="1">
      <c r="A312" s="106"/>
      <c r="B312" s="422" t="s">
        <v>93</v>
      </c>
      <c r="C312" s="423"/>
      <c r="D312" s="424"/>
      <c r="E312" s="245">
        <f t="shared" ref="E312:AD312" si="237">SUBTOTAL(9,E287:E311)</f>
        <v>84471</v>
      </c>
      <c r="F312" s="245">
        <f t="shared" si="237"/>
        <v>115407.52</v>
      </c>
      <c r="G312" s="245">
        <f t="shared" si="237"/>
        <v>15794.02</v>
      </c>
      <c r="H312" s="245">
        <f t="shared" si="237"/>
        <v>15142.5</v>
      </c>
      <c r="I312" s="247">
        <f t="shared" si="237"/>
        <v>30936.52</v>
      </c>
      <c r="J312" s="245">
        <f t="shared" si="237"/>
        <v>-466.3</v>
      </c>
      <c r="K312" s="245">
        <f t="shared" si="237"/>
        <v>100</v>
      </c>
      <c r="L312" s="245">
        <f t="shared" si="237"/>
        <v>0</v>
      </c>
      <c r="M312" s="245">
        <f t="shared" si="237"/>
        <v>1057</v>
      </c>
      <c r="N312" s="245">
        <f t="shared" si="237"/>
        <v>0</v>
      </c>
      <c r="O312" s="245">
        <f t="shared" si="237"/>
        <v>0</v>
      </c>
      <c r="P312" s="245">
        <f t="shared" si="237"/>
        <v>0</v>
      </c>
      <c r="Q312" s="247">
        <f t="shared" si="237"/>
        <v>14999</v>
      </c>
      <c r="R312" s="245">
        <f t="shared" si="237"/>
        <v>15689.7</v>
      </c>
      <c r="S312" s="245">
        <f t="shared" si="237"/>
        <v>104.32</v>
      </c>
      <c r="T312" s="245">
        <f t="shared" si="237"/>
        <v>15794.02</v>
      </c>
      <c r="U312" s="245">
        <f t="shared" si="237"/>
        <v>15142.5</v>
      </c>
      <c r="V312" s="245">
        <f t="shared" si="237"/>
        <v>0</v>
      </c>
      <c r="W312" s="245">
        <f t="shared" si="237"/>
        <v>0</v>
      </c>
      <c r="X312" s="245">
        <f t="shared" si="237"/>
        <v>0</v>
      </c>
      <c r="Y312" s="245">
        <f t="shared" si="237"/>
        <v>0</v>
      </c>
      <c r="Z312" s="245">
        <f t="shared" si="237"/>
        <v>0</v>
      </c>
      <c r="AA312" s="245">
        <f t="shared" si="237"/>
        <v>0</v>
      </c>
      <c r="AB312" s="245">
        <f t="shared" si="237"/>
        <v>15142.5</v>
      </c>
      <c r="AC312" s="245">
        <f t="shared" si="237"/>
        <v>0</v>
      </c>
      <c r="AD312" s="245">
        <f t="shared" si="237"/>
        <v>15142.5</v>
      </c>
      <c r="AE312" s="260"/>
    </row>
    <row r="313" spans="1:32" s="90" customFormat="1" ht="69.95" hidden="1" customHeight="1">
      <c r="A313" s="106"/>
      <c r="B313" s="77"/>
      <c r="C313" s="78"/>
      <c r="D313" s="342"/>
      <c r="E313" s="249"/>
      <c r="F313" s="249"/>
      <c r="G313" s="249"/>
      <c r="H313" s="82"/>
      <c r="I313" s="355"/>
      <c r="J313" s="87"/>
      <c r="K313" s="85"/>
      <c r="L313" s="85"/>
      <c r="M313" s="86"/>
      <c r="N313" s="86"/>
      <c r="O313" s="86"/>
      <c r="P313" s="86"/>
      <c r="Q313" s="82"/>
      <c r="R313" s="84"/>
      <c r="S313" s="86"/>
      <c r="T313" s="82"/>
      <c r="U313" s="87"/>
      <c r="V313" s="85"/>
      <c r="W313" s="85"/>
      <c r="X313" s="86"/>
      <c r="Y313" s="86"/>
      <c r="Z313" s="86"/>
      <c r="AA313" s="86"/>
      <c r="AB313" s="86"/>
      <c r="AC313" s="86"/>
      <c r="AD313" s="86"/>
      <c r="AE313" s="82"/>
      <c r="AF313" s="339"/>
    </row>
    <row r="314" spans="1:32" s="90" customFormat="1" ht="69.95" hidden="1" customHeight="1">
      <c r="A314" s="106"/>
      <c r="B314" s="77">
        <v>935</v>
      </c>
      <c r="C314" s="78"/>
      <c r="D314" s="342"/>
      <c r="E314" s="249"/>
      <c r="F314" s="249"/>
      <c r="G314" s="249">
        <f>J314+F314</f>
        <v>0</v>
      </c>
      <c r="H314" s="82">
        <f>U314</f>
        <v>0</v>
      </c>
      <c r="I314" s="355">
        <f>AE314</f>
        <v>0</v>
      </c>
      <c r="J314" s="84">
        <f>SUM(H314:I314)</f>
        <v>0</v>
      </c>
      <c r="K314" s="85"/>
      <c r="L314" s="85"/>
      <c r="M314" s="86"/>
      <c r="N314" s="86"/>
      <c r="O314" s="86"/>
      <c r="P314" s="86"/>
      <c r="Q314" s="82"/>
      <c r="R314" s="84">
        <f t="shared" ref="R314:R316" si="238">SUM(J314:Q314)</f>
        <v>0</v>
      </c>
      <c r="S314" s="86"/>
      <c r="T314" s="82">
        <f t="shared" ref="T314:T316" si="239">SUM(R314:S314)</f>
        <v>0</v>
      </c>
      <c r="U314" s="112"/>
      <c r="V314" s="114"/>
      <c r="W314" s="85"/>
      <c r="X314" s="86"/>
      <c r="Y314" s="86"/>
      <c r="Z314" s="86"/>
      <c r="AA314" s="86"/>
      <c r="AB314" s="86"/>
      <c r="AC314" s="86">
        <f>SUM(V314:AB314)</f>
        <v>0</v>
      </c>
      <c r="AD314" s="86"/>
      <c r="AE314" s="82"/>
      <c r="AF314" s="339"/>
    </row>
    <row r="315" spans="1:32" s="90" customFormat="1" ht="69.95" hidden="1" customHeight="1">
      <c r="A315" s="106"/>
      <c r="B315" s="77">
        <v>935</v>
      </c>
      <c r="C315" s="78"/>
      <c r="D315" s="342"/>
      <c r="E315" s="249"/>
      <c r="F315" s="249"/>
      <c r="G315" s="249">
        <f>J315+F315</f>
        <v>0</v>
      </c>
      <c r="H315" s="82">
        <f>U315</f>
        <v>0</v>
      </c>
      <c r="I315" s="355">
        <f>AE315</f>
        <v>0</v>
      </c>
      <c r="J315" s="84">
        <f>SUM(H315:I315)</f>
        <v>0</v>
      </c>
      <c r="K315" s="85"/>
      <c r="L315" s="85"/>
      <c r="M315" s="86"/>
      <c r="N315" s="86"/>
      <c r="O315" s="86"/>
      <c r="P315" s="86"/>
      <c r="Q315" s="82"/>
      <c r="R315" s="84">
        <f t="shared" si="238"/>
        <v>0</v>
      </c>
      <c r="S315" s="86"/>
      <c r="T315" s="82">
        <f t="shared" si="239"/>
        <v>0</v>
      </c>
      <c r="U315" s="84"/>
      <c r="V315" s="86"/>
      <c r="W315" s="85"/>
      <c r="X315" s="86"/>
      <c r="Y315" s="86"/>
      <c r="Z315" s="86"/>
      <c r="AA315" s="86"/>
      <c r="AB315" s="86"/>
      <c r="AC315" s="86">
        <f>SUM(V315:AB315)</f>
        <v>0</v>
      </c>
      <c r="AD315" s="86"/>
      <c r="AE315" s="82"/>
      <c r="AF315" s="339"/>
    </row>
    <row r="316" spans="1:32" s="90" customFormat="1" ht="69.95" hidden="1" customHeight="1" thickBot="1">
      <c r="A316" s="106"/>
      <c r="B316" s="77">
        <v>935</v>
      </c>
      <c r="C316" s="78"/>
      <c r="D316" s="342"/>
      <c r="E316" s="249"/>
      <c r="F316" s="249"/>
      <c r="G316" s="249">
        <f>J316+F316</f>
        <v>0</v>
      </c>
      <c r="H316" s="82">
        <f>U316</f>
        <v>0</v>
      </c>
      <c r="I316" s="355">
        <f>AE316</f>
        <v>0</v>
      </c>
      <c r="J316" s="356">
        <f>SUM(H316:I316)</f>
        <v>0</v>
      </c>
      <c r="K316" s="85"/>
      <c r="L316" s="85"/>
      <c r="M316" s="86"/>
      <c r="N316" s="86"/>
      <c r="O316" s="86"/>
      <c r="P316" s="86"/>
      <c r="Q316" s="82"/>
      <c r="R316" s="84">
        <f t="shared" si="238"/>
        <v>0</v>
      </c>
      <c r="S316" s="86"/>
      <c r="T316" s="82">
        <f t="shared" si="239"/>
        <v>0</v>
      </c>
      <c r="U316" s="356"/>
      <c r="V316" s="124"/>
      <c r="W316" s="85"/>
      <c r="X316" s="86"/>
      <c r="Y316" s="86"/>
      <c r="Z316" s="86"/>
      <c r="AA316" s="86"/>
      <c r="AB316" s="86"/>
      <c r="AC316" s="86">
        <f>SUM(V316:AB316)</f>
        <v>0</v>
      </c>
      <c r="AD316" s="86"/>
      <c r="AE316" s="82"/>
      <c r="AF316" s="339"/>
    </row>
    <row r="317" spans="1:32" s="90" customFormat="1" ht="69.95" hidden="1" customHeight="1" thickBot="1">
      <c r="A317" s="271"/>
      <c r="B317" s="425" t="s">
        <v>145</v>
      </c>
      <c r="C317" s="423"/>
      <c r="D317" s="424"/>
      <c r="E317" s="245">
        <f t="shared" ref="E317:AD317" si="240">SUBTOTAL(9,E313:E316)</f>
        <v>0</v>
      </c>
      <c r="F317" s="245">
        <f t="shared" si="240"/>
        <v>0</v>
      </c>
      <c r="G317" s="245">
        <f t="shared" si="240"/>
        <v>0</v>
      </c>
      <c r="H317" s="245">
        <f t="shared" si="240"/>
        <v>0</v>
      </c>
      <c r="I317" s="247">
        <f t="shared" si="240"/>
        <v>0</v>
      </c>
      <c r="J317" s="245">
        <f t="shared" si="240"/>
        <v>0</v>
      </c>
      <c r="K317" s="245">
        <f t="shared" si="240"/>
        <v>0</v>
      </c>
      <c r="L317" s="245">
        <f t="shared" si="240"/>
        <v>0</v>
      </c>
      <c r="M317" s="245">
        <f t="shared" si="240"/>
        <v>0</v>
      </c>
      <c r="N317" s="245">
        <f t="shared" si="240"/>
        <v>0</v>
      </c>
      <c r="O317" s="245">
        <f t="shared" si="240"/>
        <v>0</v>
      </c>
      <c r="P317" s="245">
        <f t="shared" si="240"/>
        <v>0</v>
      </c>
      <c r="Q317" s="247">
        <f t="shared" si="240"/>
        <v>0</v>
      </c>
      <c r="R317" s="245">
        <f t="shared" si="240"/>
        <v>0</v>
      </c>
      <c r="S317" s="245">
        <f t="shared" si="240"/>
        <v>0</v>
      </c>
      <c r="T317" s="245">
        <f t="shared" si="240"/>
        <v>0</v>
      </c>
      <c r="U317" s="245">
        <f t="shared" si="240"/>
        <v>0</v>
      </c>
      <c r="V317" s="245">
        <f t="shared" si="240"/>
        <v>0</v>
      </c>
      <c r="W317" s="245">
        <f t="shared" si="240"/>
        <v>0</v>
      </c>
      <c r="X317" s="245">
        <f t="shared" si="240"/>
        <v>0</v>
      </c>
      <c r="Y317" s="245">
        <f t="shared" si="240"/>
        <v>0</v>
      </c>
      <c r="Z317" s="245">
        <f t="shared" si="240"/>
        <v>0</v>
      </c>
      <c r="AA317" s="245">
        <f t="shared" si="240"/>
        <v>0</v>
      </c>
      <c r="AB317" s="245">
        <f t="shared" si="240"/>
        <v>0</v>
      </c>
      <c r="AC317" s="245">
        <f t="shared" si="240"/>
        <v>0</v>
      </c>
      <c r="AD317" s="245">
        <f t="shared" si="240"/>
        <v>0</v>
      </c>
      <c r="AE317" s="245"/>
      <c r="AF317" s="357"/>
    </row>
    <row r="318" spans="1:32" s="90" customFormat="1" ht="50.1" customHeight="1" thickBot="1">
      <c r="A318" s="271"/>
      <c r="B318" s="419" t="s">
        <v>92</v>
      </c>
      <c r="C318" s="420"/>
      <c r="D318" s="421"/>
      <c r="E318" s="358">
        <f t="shared" ref="E318:Q318" si="241">SUBTOTAL(9,E5:E317)</f>
        <v>1091941.7450000001</v>
      </c>
      <c r="F318" s="358">
        <f t="shared" si="241"/>
        <v>1483718.5640000002</v>
      </c>
      <c r="G318" s="358">
        <f t="shared" si="241"/>
        <v>313832.41900000005</v>
      </c>
      <c r="H318" s="358">
        <f t="shared" si="241"/>
        <v>78244.399999999994</v>
      </c>
      <c r="I318" s="359">
        <f t="shared" si="241"/>
        <v>391776.81900000002</v>
      </c>
      <c r="J318" s="358">
        <f t="shared" si="241"/>
        <v>100000.45000000001</v>
      </c>
      <c r="K318" s="358">
        <f t="shared" si="241"/>
        <v>10500</v>
      </c>
      <c r="L318" s="358">
        <f t="shared" si="241"/>
        <v>15000</v>
      </c>
      <c r="M318" s="358">
        <f t="shared" si="241"/>
        <v>25790.6</v>
      </c>
      <c r="N318" s="358">
        <f t="shared" si="241"/>
        <v>0</v>
      </c>
      <c r="O318" s="358">
        <f t="shared" si="241"/>
        <v>7000</v>
      </c>
      <c r="P318" s="358">
        <f t="shared" si="241"/>
        <v>4000</v>
      </c>
      <c r="Q318" s="358">
        <f t="shared" si="241"/>
        <v>134000.43099999998</v>
      </c>
      <c r="R318" s="358">
        <f>R7+R28+R40+R87+R121+R128+R150+R165+R185+R194+R205+R214+R244+R274+R284+R312+R265+R317</f>
        <v>296291.48100000003</v>
      </c>
      <c r="S318" s="358">
        <f t="shared" ref="S318:AD318" si="242">SUBTOTAL(9,S5:S317)</f>
        <v>17540.937999999998</v>
      </c>
      <c r="T318" s="358">
        <f t="shared" si="242"/>
        <v>313832.41900000005</v>
      </c>
      <c r="U318" s="358">
        <f t="shared" si="242"/>
        <v>28304.400000000001</v>
      </c>
      <c r="V318" s="358">
        <f t="shared" si="242"/>
        <v>0</v>
      </c>
      <c r="W318" s="358">
        <f t="shared" si="242"/>
        <v>46857</v>
      </c>
      <c r="X318" s="358">
        <f t="shared" si="242"/>
        <v>0</v>
      </c>
      <c r="Y318" s="358">
        <f t="shared" si="242"/>
        <v>0</v>
      </c>
      <c r="Z318" s="358">
        <f t="shared" si="242"/>
        <v>1500</v>
      </c>
      <c r="AA318" s="358">
        <f t="shared" si="242"/>
        <v>0</v>
      </c>
      <c r="AB318" s="358">
        <f t="shared" si="242"/>
        <v>76661.399999999994</v>
      </c>
      <c r="AC318" s="358">
        <f t="shared" si="242"/>
        <v>1583</v>
      </c>
      <c r="AD318" s="358">
        <f t="shared" si="242"/>
        <v>78244.399999999994</v>
      </c>
      <c r="AE318" s="105"/>
    </row>
    <row r="319" spans="1:32" s="90" customFormat="1" ht="50.1" hidden="1" customHeight="1" thickBot="1">
      <c r="A319" s="271"/>
      <c r="B319" s="360"/>
      <c r="C319" s="93"/>
      <c r="D319" s="251"/>
      <c r="E319" s="95"/>
      <c r="F319" s="95"/>
      <c r="G319" s="160"/>
      <c r="H319" s="144"/>
      <c r="I319" s="152"/>
      <c r="J319" s="103"/>
      <c r="K319" s="99"/>
      <c r="L319" s="100"/>
      <c r="M319" s="100"/>
      <c r="N319" s="100"/>
      <c r="O319" s="100"/>
      <c r="P319" s="100"/>
      <c r="Q319" s="104"/>
      <c r="R319" s="86">
        <f>SUM(J319:P319)</f>
        <v>0</v>
      </c>
      <c r="S319" s="114"/>
      <c r="T319" s="88">
        <f>SUM(R319:S319)</f>
        <v>0</v>
      </c>
      <c r="U319" s="112"/>
      <c r="V319" s="113"/>
      <c r="W319" s="114"/>
      <c r="X319" s="114"/>
      <c r="Y319" s="114"/>
      <c r="Z319" s="114"/>
      <c r="AA319" s="114"/>
      <c r="AB319" s="86">
        <f>SUM(U319:AA319)</f>
        <v>0</v>
      </c>
      <c r="AC319" s="114"/>
      <c r="AD319" s="82">
        <f>SUM(AB319:AC319)</f>
        <v>0</v>
      </c>
      <c r="AE319" s="105"/>
    </row>
    <row r="320" spans="1:32" s="90" customFormat="1" ht="50.1" customHeight="1" thickBot="1">
      <c r="A320" s="271"/>
      <c r="B320" s="361"/>
      <c r="C320" s="362"/>
      <c r="D320" s="363" t="s">
        <v>89</v>
      </c>
      <c r="E320" s="245">
        <f t="shared" ref="E320:AD320" si="243">E318</f>
        <v>1091941.7450000001</v>
      </c>
      <c r="F320" s="245">
        <f t="shared" si="243"/>
        <v>1483718.5640000002</v>
      </c>
      <c r="G320" s="364">
        <f t="shared" si="243"/>
        <v>313832.41900000005</v>
      </c>
      <c r="H320" s="365">
        <f t="shared" si="243"/>
        <v>78244.399999999994</v>
      </c>
      <c r="I320" s="259">
        <f t="shared" si="243"/>
        <v>391776.81900000002</v>
      </c>
      <c r="J320" s="245">
        <f t="shared" si="243"/>
        <v>100000.45000000001</v>
      </c>
      <c r="K320" s="245">
        <f t="shared" si="243"/>
        <v>10500</v>
      </c>
      <c r="L320" s="245">
        <f t="shared" si="243"/>
        <v>15000</v>
      </c>
      <c r="M320" s="245">
        <f t="shared" si="243"/>
        <v>25790.6</v>
      </c>
      <c r="N320" s="245">
        <f t="shared" si="243"/>
        <v>0</v>
      </c>
      <c r="O320" s="245">
        <f t="shared" si="243"/>
        <v>7000</v>
      </c>
      <c r="P320" s="245">
        <f t="shared" si="243"/>
        <v>4000</v>
      </c>
      <c r="Q320" s="245">
        <f t="shared" si="243"/>
        <v>134000.43099999998</v>
      </c>
      <c r="R320" s="366">
        <f t="shared" si="243"/>
        <v>296291.48100000003</v>
      </c>
      <c r="S320" s="367">
        <f t="shared" si="243"/>
        <v>17540.937999999998</v>
      </c>
      <c r="T320" s="368">
        <f t="shared" si="243"/>
        <v>313832.41900000005</v>
      </c>
      <c r="U320" s="366">
        <f t="shared" si="243"/>
        <v>28304.400000000001</v>
      </c>
      <c r="V320" s="366">
        <f t="shared" si="243"/>
        <v>0</v>
      </c>
      <c r="W320" s="367">
        <f t="shared" si="243"/>
        <v>46857</v>
      </c>
      <c r="X320" s="367">
        <f t="shared" si="243"/>
        <v>0</v>
      </c>
      <c r="Y320" s="367">
        <f t="shared" si="243"/>
        <v>0</v>
      </c>
      <c r="Z320" s="367">
        <f t="shared" si="243"/>
        <v>1500</v>
      </c>
      <c r="AA320" s="367">
        <f t="shared" si="243"/>
        <v>0</v>
      </c>
      <c r="AB320" s="367">
        <f t="shared" si="243"/>
        <v>76661.399999999994</v>
      </c>
      <c r="AC320" s="367">
        <f t="shared" si="243"/>
        <v>1583</v>
      </c>
      <c r="AD320" s="369">
        <f t="shared" si="243"/>
        <v>78244.399999999994</v>
      </c>
      <c r="AE320" s="370"/>
    </row>
    <row r="321" spans="1:31" s="90" customFormat="1" ht="50.1" customHeight="1" thickBot="1">
      <c r="A321" s="271"/>
      <c r="B321" s="371"/>
      <c r="C321" s="372"/>
      <c r="D321" s="373" t="s">
        <v>91</v>
      </c>
      <c r="E321" s="374"/>
      <c r="F321" s="257"/>
      <c r="G321" s="374"/>
      <c r="H321" s="375"/>
      <c r="I321" s="376"/>
      <c r="J321" s="377">
        <f>מסגרת!C76</f>
        <v>100000</v>
      </c>
      <c r="K321" s="377">
        <f>מסגרת!C40</f>
        <v>6000</v>
      </c>
      <c r="L321" s="377">
        <f>מסגרת!C34</f>
        <v>15000</v>
      </c>
      <c r="M321" s="377"/>
      <c r="N321" s="378"/>
      <c r="O321" s="377">
        <f>מסגרת!C42</f>
        <v>5000</v>
      </c>
      <c r="P321" s="377"/>
      <c r="Q321" s="377">
        <f>מסגרת!C84</f>
        <v>134000</v>
      </c>
    </row>
    <row r="322" spans="1:31" s="90" customFormat="1" ht="50.1" customHeight="1" thickBot="1">
      <c r="A322" s="271"/>
      <c r="B322" s="371"/>
      <c r="C322" s="372"/>
      <c r="D322" s="379" t="s">
        <v>90</v>
      </c>
      <c r="E322" s="380"/>
      <c r="F322" s="106"/>
      <c r="G322" s="380"/>
      <c r="H322" s="381"/>
      <c r="I322" s="382"/>
      <c r="J322" s="377"/>
      <c r="K322" s="377">
        <v>4500</v>
      </c>
      <c r="L322" s="377"/>
      <c r="M322" s="377">
        <v>25791</v>
      </c>
      <c r="N322" s="377"/>
      <c r="O322" s="377">
        <v>2000</v>
      </c>
      <c r="P322" s="377">
        <v>4000</v>
      </c>
      <c r="Q322" s="377"/>
    </row>
    <row r="323" spans="1:31" s="90" customFormat="1" ht="39.75" customHeight="1" thickBot="1">
      <c r="A323" s="271"/>
      <c r="B323" s="371"/>
      <c r="C323" s="372"/>
      <c r="D323" s="379" t="s">
        <v>89</v>
      </c>
      <c r="E323" s="380"/>
      <c r="F323" s="106"/>
      <c r="G323" s="380"/>
      <c r="H323" s="381"/>
      <c r="I323" s="382"/>
      <c r="J323" s="383">
        <f>J322+J321-J320</f>
        <v>-0.45000000001164153</v>
      </c>
      <c r="K323" s="383">
        <f>K322+K321-K320</f>
        <v>0</v>
      </c>
      <c r="L323" s="383">
        <f>L322+L321-L320</f>
        <v>0</v>
      </c>
      <c r="M323" s="383">
        <f>M322-M320</f>
        <v>0.40000000000145519</v>
      </c>
      <c r="N323" s="383">
        <f>N322+N321-N320</f>
        <v>0</v>
      </c>
      <c r="O323" s="383">
        <f>O322+O321-O320</f>
        <v>0</v>
      </c>
      <c r="P323" s="383">
        <f>P322+P321-P320</f>
        <v>0</v>
      </c>
      <c r="Q323" s="383">
        <f>Q322+Q321-Q320</f>
        <v>-0.43099999998230487</v>
      </c>
    </row>
    <row r="324" spans="1:31" ht="24.95" customHeight="1">
      <c r="B324" s="384"/>
      <c r="C324" s="385"/>
      <c r="D324" s="229"/>
      <c r="E324" s="229"/>
      <c r="F324" s="229"/>
      <c r="G324" s="229"/>
      <c r="H324" s="229"/>
      <c r="I324" s="229"/>
      <c r="J324" s="229"/>
      <c r="K324" s="229"/>
      <c r="L324" s="229"/>
      <c r="M324" s="229"/>
      <c r="N324" s="229"/>
      <c r="O324" s="229"/>
      <c r="P324" s="229"/>
      <c r="Q324" s="229"/>
      <c r="R324" s="229"/>
      <c r="S324" s="229"/>
      <c r="T324" s="229"/>
      <c r="U324" s="229"/>
      <c r="V324" s="229"/>
      <c r="W324" s="229"/>
      <c r="X324" s="229"/>
      <c r="Y324" s="229"/>
      <c r="Z324" s="229"/>
      <c r="AA324" s="229"/>
      <c r="AB324" s="229"/>
      <c r="AC324" s="229"/>
      <c r="AD324" s="229"/>
      <c r="AE324" s="229"/>
    </row>
    <row r="325" spans="1:31" ht="24.95" customHeight="1">
      <c r="B325" s="384"/>
      <c r="C325" s="385"/>
      <c r="D325" s="229"/>
      <c r="E325" s="229"/>
      <c r="F325" s="229"/>
      <c r="G325" s="229"/>
      <c r="H325" s="229"/>
      <c r="I325" s="386"/>
      <c r="J325" s="387"/>
      <c r="K325" s="387"/>
      <c r="L325" s="387"/>
      <c r="M325" s="229"/>
      <c r="N325" s="229"/>
      <c r="O325" s="229"/>
      <c r="P325" s="229"/>
      <c r="Q325" s="229"/>
      <c r="R325" s="229"/>
      <c r="S325" s="229"/>
      <c r="T325" s="229"/>
      <c r="U325" s="229"/>
      <c r="V325" s="229"/>
      <c r="W325" s="229"/>
      <c r="X325" s="229"/>
      <c r="Y325" s="229"/>
      <c r="Z325" s="229"/>
      <c r="AA325" s="229"/>
      <c r="AB325" s="229"/>
      <c r="AC325" s="229"/>
      <c r="AD325" s="229"/>
      <c r="AE325" s="229"/>
    </row>
    <row r="326" spans="1:31" ht="24.95" customHeight="1">
      <c r="B326" s="384"/>
      <c r="C326" s="385"/>
      <c r="D326" s="229"/>
      <c r="E326" s="229"/>
      <c r="F326" s="388"/>
      <c r="G326" s="229"/>
      <c r="H326" s="229"/>
      <c r="I326" s="229"/>
      <c r="J326" s="229"/>
      <c r="K326" s="229"/>
      <c r="L326" s="229"/>
      <c r="M326" s="229"/>
      <c r="N326" s="229"/>
      <c r="O326" s="229"/>
      <c r="P326" s="229"/>
      <c r="Q326" s="229"/>
      <c r="R326" s="229"/>
      <c r="S326" s="229"/>
      <c r="T326" s="229"/>
      <c r="U326" s="229"/>
      <c r="V326" s="229"/>
      <c r="W326" s="229"/>
      <c r="X326" s="229"/>
      <c r="Y326" s="229"/>
      <c r="Z326" s="229"/>
      <c r="AA326" s="229"/>
      <c r="AB326" s="229"/>
      <c r="AC326" s="229"/>
      <c r="AD326" s="229"/>
      <c r="AE326" s="229"/>
    </row>
    <row r="327" spans="1:31" ht="24.95" customHeight="1">
      <c r="B327" s="384"/>
      <c r="C327" s="385"/>
      <c r="D327" s="229"/>
      <c r="E327" s="229"/>
      <c r="F327" s="229"/>
      <c r="G327" s="229"/>
      <c r="H327" s="229"/>
      <c r="I327" s="229"/>
      <c r="J327" s="229"/>
      <c r="K327" s="229"/>
      <c r="L327" s="229"/>
      <c r="M327" s="229"/>
      <c r="N327" s="229"/>
      <c r="O327" s="229"/>
      <c r="P327" s="229"/>
      <c r="Q327" s="229"/>
      <c r="R327" s="229"/>
      <c r="S327" s="229"/>
      <c r="T327" s="229"/>
      <c r="U327" s="229"/>
      <c r="V327" s="229"/>
      <c r="W327" s="229"/>
      <c r="X327" s="229"/>
      <c r="Y327" s="229"/>
      <c r="Z327" s="229"/>
      <c r="AA327" s="229"/>
      <c r="AB327" s="229"/>
      <c r="AC327" s="229"/>
      <c r="AD327" s="229"/>
      <c r="AE327" s="229"/>
    </row>
    <row r="328" spans="1:31" ht="24.95" customHeight="1">
      <c r="B328" s="384"/>
      <c r="C328" s="385"/>
      <c r="D328" s="229"/>
      <c r="E328" s="229"/>
      <c r="F328" s="229"/>
      <c r="G328" s="229"/>
      <c r="H328" s="229"/>
      <c r="I328" s="229"/>
      <c r="J328" s="229"/>
      <c r="K328" s="229"/>
      <c r="L328" s="229"/>
      <c r="M328" s="229"/>
      <c r="N328" s="229"/>
      <c r="O328" s="229"/>
      <c r="P328" s="229"/>
      <c r="Q328" s="229"/>
      <c r="R328" s="229"/>
      <c r="S328" s="229"/>
      <c r="T328" s="229"/>
      <c r="U328" s="229"/>
      <c r="V328" s="229"/>
      <c r="W328" s="229"/>
      <c r="X328" s="229"/>
      <c r="Y328" s="229"/>
      <c r="Z328" s="229"/>
      <c r="AA328" s="229"/>
      <c r="AB328" s="229"/>
      <c r="AC328" s="229"/>
      <c r="AD328" s="229"/>
      <c r="AE328" s="229"/>
    </row>
    <row r="329" spans="1:31" ht="24.95" customHeight="1">
      <c r="B329" s="384"/>
      <c r="C329" s="385"/>
      <c r="D329" s="229"/>
      <c r="E329" s="229"/>
      <c r="F329" s="229"/>
      <c r="G329" s="229"/>
      <c r="H329" s="229"/>
      <c r="I329" s="229"/>
      <c r="J329" s="229"/>
      <c r="K329" s="229"/>
      <c r="L329" s="229"/>
      <c r="M329" s="229"/>
      <c r="N329" s="229"/>
      <c r="O329" s="229"/>
      <c r="P329" s="229"/>
      <c r="Q329" s="229"/>
      <c r="R329" s="229"/>
      <c r="S329" s="229"/>
      <c r="T329" s="229"/>
      <c r="U329" s="229"/>
      <c r="V329" s="229"/>
      <c r="W329" s="229"/>
      <c r="X329" s="229"/>
      <c r="Y329" s="229"/>
      <c r="Z329" s="229"/>
      <c r="AA329" s="229"/>
      <c r="AB329" s="229"/>
      <c r="AC329" s="229"/>
      <c r="AD329" s="229"/>
      <c r="AE329" s="229"/>
    </row>
    <row r="330" spans="1:31" ht="24.95" customHeight="1">
      <c r="B330" s="384"/>
      <c r="C330" s="385"/>
      <c r="D330" s="229"/>
      <c r="E330" s="229"/>
      <c r="F330" s="229"/>
      <c r="G330" s="229"/>
      <c r="H330" s="229"/>
      <c r="I330" s="229"/>
      <c r="J330" s="229"/>
      <c r="K330" s="229"/>
      <c r="L330" s="229"/>
      <c r="M330" s="229"/>
      <c r="N330" s="229"/>
      <c r="O330" s="229"/>
      <c r="P330" s="229"/>
      <c r="Q330" s="229"/>
      <c r="R330" s="229"/>
      <c r="S330" s="229"/>
      <c r="T330" s="229"/>
      <c r="U330" s="229"/>
      <c r="V330" s="229"/>
      <c r="W330" s="229"/>
      <c r="X330" s="229"/>
      <c r="Y330" s="229"/>
      <c r="Z330" s="229"/>
      <c r="AA330" s="229"/>
      <c r="AB330" s="229"/>
      <c r="AC330" s="229"/>
      <c r="AD330" s="229"/>
      <c r="AE330" s="229"/>
    </row>
    <row r="331" spans="1:31" ht="24.95" customHeight="1">
      <c r="B331" s="384"/>
      <c r="C331" s="385"/>
      <c r="D331" s="229"/>
      <c r="E331" s="229"/>
      <c r="F331" s="229"/>
      <c r="G331" s="229"/>
      <c r="H331" s="229"/>
      <c r="I331" s="229"/>
      <c r="J331" s="229"/>
      <c r="K331" s="229"/>
      <c r="L331" s="229"/>
      <c r="M331" s="229"/>
      <c r="N331" s="229"/>
      <c r="O331" s="229"/>
      <c r="P331" s="229"/>
      <c r="Q331" s="229"/>
      <c r="R331" s="229"/>
      <c r="S331" s="229"/>
      <c r="T331" s="229"/>
      <c r="U331" s="229"/>
      <c r="V331" s="229"/>
      <c r="W331" s="229"/>
      <c r="X331" s="229"/>
      <c r="Y331" s="229"/>
      <c r="Z331" s="229"/>
      <c r="AA331" s="229"/>
      <c r="AB331" s="229"/>
      <c r="AC331" s="229"/>
      <c r="AD331" s="229"/>
      <c r="AE331" s="229"/>
    </row>
    <row r="332" spans="1:31" ht="24.95" customHeight="1">
      <c r="B332" s="384"/>
      <c r="C332" s="385"/>
      <c r="D332" s="229"/>
      <c r="E332" s="229"/>
      <c r="F332" s="229"/>
      <c r="G332" s="229"/>
      <c r="H332" s="229"/>
      <c r="I332" s="229"/>
      <c r="J332" s="229"/>
      <c r="K332" s="229"/>
      <c r="L332" s="229"/>
      <c r="M332" s="229"/>
      <c r="N332" s="229"/>
      <c r="O332" s="229"/>
      <c r="P332" s="229"/>
      <c r="Q332" s="229"/>
      <c r="R332" s="229"/>
      <c r="S332" s="229"/>
      <c r="T332" s="229"/>
      <c r="U332" s="229"/>
      <c r="V332" s="229"/>
      <c r="W332" s="229"/>
      <c r="X332" s="229"/>
      <c r="Y332" s="229"/>
      <c r="Z332" s="229"/>
      <c r="AA332" s="229"/>
      <c r="AB332" s="229"/>
      <c r="AC332" s="229"/>
      <c r="AD332" s="229"/>
      <c r="AE332" s="229"/>
    </row>
    <row r="333" spans="1:31" ht="24.95" customHeight="1">
      <c r="B333" s="384"/>
      <c r="C333" s="385"/>
      <c r="D333" s="229"/>
      <c r="E333" s="229"/>
      <c r="F333" s="229"/>
      <c r="G333" s="229"/>
      <c r="H333" s="229"/>
      <c r="I333" s="229"/>
      <c r="J333" s="229"/>
      <c r="K333" s="229"/>
      <c r="L333" s="229"/>
      <c r="M333" s="229"/>
      <c r="N333" s="229"/>
      <c r="O333" s="229"/>
      <c r="P333" s="229"/>
      <c r="Q333" s="229"/>
      <c r="R333" s="229"/>
      <c r="S333" s="229"/>
      <c r="T333" s="229"/>
      <c r="U333" s="229"/>
      <c r="V333" s="229"/>
      <c r="W333" s="229"/>
      <c r="X333" s="229"/>
      <c r="Y333" s="229"/>
      <c r="Z333" s="229"/>
      <c r="AA333" s="229"/>
      <c r="AB333" s="229"/>
      <c r="AC333" s="229"/>
      <c r="AD333" s="229"/>
      <c r="AE333" s="229"/>
    </row>
    <row r="334" spans="1:31" ht="24.95" customHeight="1">
      <c r="A334" s="229"/>
      <c r="B334" s="384"/>
      <c r="C334" s="385"/>
      <c r="D334" s="229"/>
      <c r="E334" s="229"/>
      <c r="F334" s="229"/>
      <c r="G334" s="229"/>
      <c r="H334" s="229"/>
      <c r="I334" s="229"/>
      <c r="J334" s="229"/>
      <c r="K334" s="229"/>
      <c r="L334" s="229"/>
      <c r="M334" s="229"/>
      <c r="N334" s="229"/>
      <c r="O334" s="229"/>
      <c r="P334" s="229"/>
      <c r="Q334" s="229"/>
      <c r="R334" s="229"/>
      <c r="S334" s="229"/>
      <c r="T334" s="229"/>
      <c r="U334" s="229"/>
      <c r="V334" s="229"/>
      <c r="W334" s="229"/>
      <c r="X334" s="229"/>
      <c r="Y334" s="229"/>
      <c r="Z334" s="229"/>
      <c r="AA334" s="229"/>
      <c r="AB334" s="229"/>
      <c r="AC334" s="229"/>
      <c r="AD334" s="229"/>
      <c r="AE334" s="229"/>
    </row>
    <row r="335" spans="1:31" ht="24.95" customHeight="1">
      <c r="A335" s="229"/>
      <c r="B335" s="384"/>
      <c r="C335" s="385"/>
      <c r="D335" s="229"/>
      <c r="E335" s="229"/>
      <c r="F335" s="229"/>
      <c r="G335" s="229"/>
      <c r="H335" s="229"/>
      <c r="I335" s="229"/>
      <c r="J335" s="229"/>
      <c r="K335" s="229"/>
      <c r="L335" s="229"/>
      <c r="M335" s="229"/>
      <c r="N335" s="229"/>
      <c r="O335" s="229"/>
      <c r="P335" s="229"/>
      <c r="Q335" s="229"/>
      <c r="R335" s="229"/>
      <c r="S335" s="229"/>
      <c r="T335" s="229"/>
      <c r="U335" s="229"/>
      <c r="V335" s="229"/>
      <c r="W335" s="229"/>
      <c r="X335" s="229"/>
      <c r="Y335" s="229"/>
      <c r="Z335" s="229"/>
      <c r="AA335" s="229"/>
      <c r="AB335" s="229"/>
      <c r="AC335" s="229"/>
      <c r="AD335" s="229"/>
      <c r="AE335" s="229"/>
    </row>
    <row r="336" spans="1:31" ht="24.95" customHeight="1">
      <c r="A336" s="229"/>
      <c r="B336" s="384"/>
      <c r="C336" s="385"/>
      <c r="D336" s="229"/>
      <c r="E336" s="229"/>
      <c r="F336" s="229"/>
      <c r="G336" s="229"/>
      <c r="H336" s="229"/>
      <c r="I336" s="229"/>
      <c r="J336" s="229"/>
      <c r="K336" s="229"/>
      <c r="L336" s="229"/>
      <c r="M336" s="229"/>
      <c r="N336" s="229"/>
      <c r="O336" s="229"/>
      <c r="P336" s="229"/>
      <c r="Q336" s="229"/>
      <c r="R336" s="229"/>
      <c r="S336" s="229"/>
      <c r="T336" s="229"/>
      <c r="U336" s="229"/>
      <c r="V336" s="229"/>
      <c r="W336" s="229"/>
      <c r="X336" s="229"/>
      <c r="Y336" s="229"/>
      <c r="Z336" s="229"/>
      <c r="AA336" s="229"/>
      <c r="AB336" s="229"/>
      <c r="AC336" s="229"/>
      <c r="AD336" s="229"/>
      <c r="AE336" s="229"/>
    </row>
    <row r="337" spans="1:31" ht="24.95" customHeight="1">
      <c r="A337" s="229"/>
      <c r="B337" s="384"/>
      <c r="C337" s="385"/>
      <c r="D337" s="229"/>
      <c r="E337" s="229"/>
      <c r="F337" s="229"/>
      <c r="G337" s="229"/>
      <c r="H337" s="229"/>
      <c r="I337" s="229"/>
      <c r="J337" s="229"/>
      <c r="K337" s="229"/>
      <c r="L337" s="229"/>
      <c r="M337" s="229"/>
      <c r="N337" s="229"/>
      <c r="O337" s="229"/>
      <c r="P337" s="229"/>
      <c r="Q337" s="229"/>
      <c r="R337" s="229"/>
      <c r="S337" s="229"/>
      <c r="T337" s="229"/>
      <c r="U337" s="229"/>
      <c r="V337" s="229"/>
      <c r="W337" s="229"/>
      <c r="X337" s="229"/>
      <c r="Y337" s="229"/>
      <c r="Z337" s="229"/>
      <c r="AA337" s="229"/>
      <c r="AB337" s="229"/>
      <c r="AC337" s="229"/>
      <c r="AD337" s="229"/>
      <c r="AE337" s="229"/>
    </row>
    <row r="338" spans="1:31" ht="24.95" customHeight="1">
      <c r="A338" s="229"/>
      <c r="B338" s="384"/>
      <c r="C338" s="385"/>
      <c r="D338" s="229"/>
      <c r="E338" s="229"/>
      <c r="F338" s="229"/>
      <c r="G338" s="229"/>
      <c r="H338" s="229"/>
      <c r="I338" s="229"/>
      <c r="J338" s="229"/>
      <c r="K338" s="229"/>
      <c r="L338" s="229"/>
      <c r="M338" s="229"/>
      <c r="N338" s="229"/>
      <c r="O338" s="229"/>
      <c r="P338" s="229"/>
      <c r="Q338" s="229"/>
      <c r="R338" s="229"/>
      <c r="S338" s="229"/>
      <c r="T338" s="229"/>
      <c r="U338" s="229"/>
      <c r="V338" s="229"/>
      <c r="W338" s="229"/>
      <c r="X338" s="229"/>
      <c r="Y338" s="229"/>
      <c r="Z338" s="229"/>
      <c r="AA338" s="229"/>
      <c r="AB338" s="229"/>
      <c r="AC338" s="229"/>
      <c r="AD338" s="229"/>
      <c r="AE338" s="229"/>
    </row>
    <row r="339" spans="1:31" ht="24.95" customHeight="1">
      <c r="A339" s="229"/>
      <c r="B339" s="384"/>
      <c r="C339" s="385"/>
      <c r="D339" s="229"/>
      <c r="E339" s="229"/>
      <c r="F339" s="229"/>
      <c r="G339" s="229"/>
      <c r="H339" s="229"/>
      <c r="I339" s="229"/>
      <c r="J339" s="389"/>
      <c r="K339" s="229"/>
      <c r="L339" s="229"/>
      <c r="M339" s="229"/>
      <c r="N339" s="229"/>
      <c r="O339" s="229"/>
      <c r="P339" s="229"/>
      <c r="Q339" s="229"/>
      <c r="R339" s="229"/>
      <c r="S339" s="229"/>
      <c r="T339" s="229"/>
      <c r="U339" s="229"/>
      <c r="V339" s="229"/>
      <c r="W339" s="229"/>
      <c r="X339" s="229"/>
      <c r="Y339" s="229"/>
      <c r="Z339" s="229"/>
      <c r="AA339" s="229"/>
      <c r="AB339" s="229"/>
      <c r="AC339" s="229"/>
      <c r="AD339" s="229"/>
      <c r="AE339" s="229"/>
    </row>
    <row r="340" spans="1:31" ht="24.95" customHeight="1">
      <c r="A340" s="229"/>
      <c r="B340" s="384"/>
      <c r="C340" s="385"/>
      <c r="D340" s="229"/>
      <c r="E340" s="229"/>
      <c r="F340" s="229"/>
      <c r="G340" s="229"/>
      <c r="H340" s="229"/>
      <c r="I340" s="229"/>
      <c r="J340" s="229"/>
      <c r="K340" s="229"/>
      <c r="L340" s="229"/>
      <c r="M340" s="229"/>
      <c r="N340" s="229"/>
      <c r="O340" s="229"/>
      <c r="P340" s="229"/>
      <c r="Q340" s="229"/>
      <c r="R340" s="229"/>
      <c r="S340" s="229"/>
      <c r="T340" s="229"/>
      <c r="U340" s="229"/>
      <c r="V340" s="229"/>
      <c r="W340" s="229"/>
      <c r="X340" s="229"/>
      <c r="Y340" s="229"/>
      <c r="Z340" s="229"/>
      <c r="AA340" s="229"/>
      <c r="AB340" s="229"/>
      <c r="AC340" s="229"/>
      <c r="AD340" s="229"/>
      <c r="AE340" s="229"/>
    </row>
    <row r="341" spans="1:31" ht="24.95" customHeight="1">
      <c r="A341" s="229"/>
      <c r="B341" s="384"/>
      <c r="C341" s="385"/>
      <c r="D341" s="229"/>
      <c r="E341" s="229"/>
      <c r="F341" s="229"/>
      <c r="G341" s="229"/>
      <c r="H341" s="229"/>
      <c r="I341" s="229"/>
      <c r="J341" s="229"/>
      <c r="K341" s="229"/>
      <c r="L341" s="229"/>
      <c r="M341" s="229"/>
      <c r="N341" s="229"/>
      <c r="O341" s="389"/>
      <c r="P341" s="229"/>
      <c r="Q341" s="229"/>
      <c r="R341" s="229"/>
      <c r="S341" s="229"/>
      <c r="T341" s="229"/>
      <c r="U341" s="229"/>
      <c r="V341" s="229"/>
      <c r="W341" s="229"/>
      <c r="X341" s="229"/>
      <c r="Y341" s="229"/>
      <c r="Z341" s="229"/>
      <c r="AA341" s="229"/>
      <c r="AB341" s="229"/>
      <c r="AC341" s="229"/>
      <c r="AD341" s="229"/>
      <c r="AE341" s="229"/>
    </row>
    <row r="342" spans="1:31" ht="24.95" customHeight="1">
      <c r="A342" s="229"/>
      <c r="B342" s="384"/>
      <c r="C342" s="385"/>
      <c r="D342" s="229"/>
      <c r="E342" s="229"/>
      <c r="F342" s="229"/>
      <c r="G342" s="229"/>
      <c r="H342" s="229"/>
      <c r="I342" s="229"/>
      <c r="J342" s="229"/>
      <c r="K342" s="229"/>
      <c r="L342" s="229"/>
      <c r="M342" s="229"/>
      <c r="N342" s="229"/>
      <c r="O342" s="229"/>
      <c r="P342" s="229"/>
      <c r="Q342" s="229"/>
      <c r="R342" s="229"/>
      <c r="S342" s="229"/>
      <c r="T342" s="229"/>
      <c r="U342" s="229"/>
      <c r="V342" s="229"/>
      <c r="W342" s="229"/>
      <c r="X342" s="229"/>
      <c r="Y342" s="229"/>
      <c r="Z342" s="229"/>
      <c r="AA342" s="229"/>
      <c r="AB342" s="229"/>
      <c r="AC342" s="229"/>
      <c r="AD342" s="229"/>
      <c r="AE342" s="229"/>
    </row>
    <row r="343" spans="1:31" ht="24.95" customHeight="1">
      <c r="A343" s="229"/>
      <c r="B343" s="384"/>
      <c r="C343" s="385"/>
      <c r="D343" s="229"/>
      <c r="E343" s="229"/>
      <c r="F343" s="229"/>
      <c r="G343" s="229"/>
      <c r="H343" s="229"/>
      <c r="I343" s="229"/>
      <c r="J343" s="229"/>
      <c r="K343" s="229"/>
      <c r="L343" s="229"/>
      <c r="M343" s="229"/>
      <c r="N343" s="229"/>
      <c r="O343" s="229"/>
      <c r="P343" s="229"/>
      <c r="Q343" s="229"/>
      <c r="R343" s="229"/>
      <c r="S343" s="229"/>
      <c r="T343" s="229"/>
      <c r="U343" s="229"/>
      <c r="V343" s="229"/>
      <c r="W343" s="229"/>
      <c r="X343" s="229"/>
      <c r="Y343" s="229"/>
      <c r="Z343" s="229"/>
      <c r="AA343" s="229"/>
      <c r="AB343" s="229"/>
      <c r="AC343" s="229"/>
      <c r="AD343" s="229"/>
      <c r="AE343" s="229"/>
    </row>
    <row r="344" spans="1:31" ht="24.95" customHeight="1">
      <c r="A344" s="229"/>
      <c r="B344" s="384"/>
      <c r="C344" s="385"/>
      <c r="D344" s="229"/>
      <c r="E344" s="229"/>
      <c r="F344" s="229"/>
      <c r="G344" s="229"/>
      <c r="H344" s="229"/>
      <c r="I344" s="229"/>
      <c r="J344" s="229"/>
      <c r="K344" s="229"/>
      <c r="L344" s="229"/>
      <c r="M344" s="229"/>
      <c r="N344" s="229"/>
      <c r="O344" s="229"/>
      <c r="P344" s="229"/>
      <c r="Q344" s="229"/>
      <c r="R344" s="229"/>
      <c r="S344" s="229"/>
      <c r="T344" s="229"/>
      <c r="U344" s="229"/>
      <c r="V344" s="229"/>
      <c r="W344" s="229"/>
      <c r="X344" s="229"/>
      <c r="Y344" s="229"/>
      <c r="Z344" s="229"/>
      <c r="AA344" s="229"/>
      <c r="AB344" s="229"/>
      <c r="AC344" s="229"/>
      <c r="AD344" s="229"/>
      <c r="AE344" s="229"/>
    </row>
    <row r="345" spans="1:31" ht="24.95" customHeight="1">
      <c r="A345" s="229"/>
      <c r="B345" s="384"/>
      <c r="C345" s="385"/>
      <c r="D345" s="229"/>
      <c r="E345" s="229"/>
      <c r="F345" s="229"/>
      <c r="G345" s="229"/>
      <c r="H345" s="229"/>
      <c r="I345" s="229"/>
      <c r="J345" s="229"/>
      <c r="K345" s="229"/>
      <c r="L345" s="229"/>
      <c r="M345" s="229"/>
      <c r="N345" s="229"/>
      <c r="O345" s="229"/>
      <c r="P345" s="229"/>
      <c r="Q345" s="229"/>
      <c r="R345" s="229"/>
      <c r="S345" s="229"/>
      <c r="T345" s="229"/>
      <c r="U345" s="229"/>
      <c r="V345" s="229"/>
      <c r="W345" s="229"/>
      <c r="X345" s="229"/>
      <c r="Y345" s="229"/>
      <c r="Z345" s="229"/>
      <c r="AA345" s="229"/>
      <c r="AB345" s="229"/>
      <c r="AC345" s="229"/>
      <c r="AD345" s="229"/>
      <c r="AE345" s="229"/>
    </row>
    <row r="346" spans="1:31" ht="24.95" customHeight="1">
      <c r="A346" s="229"/>
      <c r="B346" s="384"/>
      <c r="C346" s="385"/>
      <c r="D346" s="229"/>
      <c r="E346" s="229"/>
      <c r="F346" s="229"/>
      <c r="G346" s="229"/>
      <c r="H346" s="229"/>
      <c r="I346" s="229"/>
      <c r="J346" s="229"/>
      <c r="K346" s="229"/>
      <c r="L346" s="229"/>
      <c r="M346" s="229"/>
      <c r="N346" s="229"/>
      <c r="O346" s="229"/>
      <c r="P346" s="229"/>
      <c r="Q346" s="229"/>
      <c r="R346" s="229"/>
      <c r="S346" s="229"/>
      <c r="T346" s="229"/>
      <c r="U346" s="229"/>
      <c r="V346" s="229"/>
      <c r="W346" s="229"/>
      <c r="X346" s="229"/>
      <c r="Y346" s="229"/>
      <c r="Z346" s="229"/>
      <c r="AA346" s="229"/>
      <c r="AB346" s="229"/>
      <c r="AC346" s="229"/>
      <c r="AD346" s="229"/>
      <c r="AE346" s="229"/>
    </row>
    <row r="347" spans="1:31" ht="24.95" customHeight="1">
      <c r="A347" s="229"/>
      <c r="B347" s="384"/>
      <c r="C347" s="385"/>
      <c r="D347" s="229"/>
      <c r="E347" s="229"/>
      <c r="F347" s="229"/>
      <c r="G347" s="229"/>
      <c r="H347" s="229"/>
      <c r="I347" s="229"/>
      <c r="J347" s="229"/>
      <c r="K347" s="229"/>
      <c r="L347" s="229"/>
      <c r="M347" s="229"/>
      <c r="N347" s="229"/>
      <c r="O347" s="229"/>
      <c r="P347" s="229"/>
      <c r="Q347" s="229"/>
      <c r="R347" s="229"/>
      <c r="S347" s="229"/>
      <c r="T347" s="229"/>
      <c r="U347" s="229"/>
      <c r="V347" s="229"/>
      <c r="W347" s="229"/>
      <c r="X347" s="229"/>
      <c r="Y347" s="229"/>
      <c r="Z347" s="229"/>
      <c r="AA347" s="229"/>
      <c r="AB347" s="229"/>
      <c r="AC347" s="229"/>
      <c r="AD347" s="229"/>
      <c r="AE347" s="229"/>
    </row>
    <row r="348" spans="1:31" ht="24.95" customHeight="1">
      <c r="A348" s="229"/>
      <c r="B348" s="384"/>
      <c r="C348" s="385"/>
      <c r="D348" s="229"/>
      <c r="E348" s="229"/>
      <c r="F348" s="229"/>
      <c r="G348" s="229"/>
      <c r="H348" s="229"/>
      <c r="I348" s="229"/>
      <c r="J348" s="229"/>
      <c r="K348" s="229"/>
      <c r="L348" s="229"/>
      <c r="M348" s="229"/>
      <c r="N348" s="229"/>
      <c r="O348" s="229"/>
      <c r="P348" s="229"/>
      <c r="Q348" s="229"/>
      <c r="R348" s="229"/>
      <c r="S348" s="229"/>
      <c r="T348" s="229"/>
      <c r="U348" s="229"/>
      <c r="V348" s="229"/>
      <c r="W348" s="229"/>
      <c r="X348" s="229"/>
      <c r="Y348" s="229"/>
      <c r="Z348" s="229"/>
      <c r="AA348" s="229"/>
      <c r="AB348" s="229"/>
      <c r="AC348" s="229"/>
      <c r="AD348" s="229"/>
      <c r="AE348" s="229"/>
    </row>
    <row r="349" spans="1:31" ht="24.95" customHeight="1">
      <c r="A349" s="229"/>
      <c r="B349" s="384"/>
      <c r="C349" s="385"/>
      <c r="D349" s="229"/>
      <c r="E349" s="229"/>
      <c r="F349" s="229"/>
      <c r="G349" s="229"/>
      <c r="H349" s="229"/>
      <c r="I349" s="229"/>
      <c r="J349" s="229"/>
      <c r="K349" s="229"/>
      <c r="L349" s="229"/>
      <c r="M349" s="229"/>
      <c r="N349" s="229"/>
      <c r="O349" s="229"/>
      <c r="P349" s="229"/>
      <c r="Q349" s="229"/>
      <c r="R349" s="229"/>
      <c r="S349" s="229"/>
      <c r="T349" s="229"/>
      <c r="U349" s="229"/>
      <c r="V349" s="229"/>
      <c r="W349" s="229"/>
      <c r="X349" s="229"/>
      <c r="Y349" s="229"/>
      <c r="Z349" s="229"/>
      <c r="AA349" s="229"/>
      <c r="AB349" s="229"/>
      <c r="AC349" s="229"/>
      <c r="AD349" s="229"/>
      <c r="AE349" s="229"/>
    </row>
    <row r="350" spans="1:31">
      <c r="A350" s="229"/>
      <c r="B350" s="384"/>
      <c r="C350" s="385"/>
      <c r="D350" s="229"/>
      <c r="E350" s="229"/>
      <c r="F350" s="229"/>
      <c r="G350" s="229"/>
      <c r="H350" s="229"/>
      <c r="I350" s="229"/>
      <c r="J350" s="229"/>
      <c r="K350" s="229"/>
      <c r="L350" s="229"/>
      <c r="M350" s="229"/>
      <c r="N350" s="229"/>
      <c r="O350" s="229"/>
      <c r="P350" s="229"/>
      <c r="Q350" s="229"/>
      <c r="R350" s="229"/>
      <c r="S350" s="229"/>
      <c r="T350" s="229"/>
      <c r="U350" s="229"/>
      <c r="V350" s="229"/>
      <c r="W350" s="229"/>
      <c r="X350" s="229"/>
      <c r="Y350" s="229"/>
      <c r="Z350" s="229"/>
      <c r="AA350" s="229"/>
      <c r="AB350" s="229"/>
      <c r="AC350" s="229"/>
      <c r="AD350" s="229"/>
      <c r="AE350" s="229"/>
    </row>
  </sheetData>
  <autoFilter ref="A3:AE323"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8">
    <mergeCell ref="B1:AE1"/>
    <mergeCell ref="B3:B4"/>
    <mergeCell ref="C3:C4"/>
    <mergeCell ref="F3:F4"/>
    <mergeCell ref="G3:H3"/>
    <mergeCell ref="I3:I4"/>
    <mergeCell ref="J3:T3"/>
    <mergeCell ref="U3:AD3"/>
    <mergeCell ref="AE3:AE4"/>
    <mergeCell ref="B265:D265"/>
    <mergeCell ref="B7:D7"/>
    <mergeCell ref="B28:D28"/>
    <mergeCell ref="B40:D40"/>
    <mergeCell ref="B87:D87"/>
    <mergeCell ref="B121:D121"/>
    <mergeCell ref="B128:D128"/>
    <mergeCell ref="B150:D150"/>
    <mergeCell ref="B165:D165"/>
    <mergeCell ref="B185:D185"/>
    <mergeCell ref="B194:D194"/>
    <mergeCell ref="B244:D244"/>
    <mergeCell ref="B318:D318"/>
    <mergeCell ref="B270:D270"/>
    <mergeCell ref="B274:D274"/>
    <mergeCell ref="B284:D284"/>
    <mergeCell ref="B286:D286"/>
    <mergeCell ref="B312:D312"/>
    <mergeCell ref="B317:D317"/>
  </mergeCells>
  <pageMargins left="0.25" right="0.25" top="0.75" bottom="0.75" header="0.3" footer="0.3"/>
  <pageSetup paperSize="9" scale="26" fitToHeight="0" orientation="landscape" r:id="rId1"/>
  <headerFooter alignWithMargins="0">
    <oddFooter>&amp;C&amp;14עמוד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36D36C-ECBD-4122-AB2D-2153676AB6CC}"/>
</file>

<file path=customXml/itemProps2.xml><?xml version="1.0" encoding="utf-8"?>
<ds:datastoreItem xmlns:ds="http://schemas.openxmlformats.org/officeDocument/2006/customXml" ds:itemID="{BC31722F-DECC-47E9-8754-AC5DCAE72D51}"/>
</file>

<file path=customXml/itemProps3.xml><?xml version="1.0" encoding="utf-8"?>
<ds:datastoreItem xmlns:ds="http://schemas.openxmlformats.org/officeDocument/2006/customXml" ds:itemID="{88FB6507-71C7-4C06-B4E3-FEAA4124F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מסגרת</vt:lpstr>
      <vt:lpstr>המשך מסגרת </vt:lpstr>
      <vt:lpstr>תברים 2024</vt:lpstr>
      <vt:lpstr>מסגרת!WPrint_Area_W</vt:lpstr>
      <vt:lpstr>'תברים 2024'!WPrint_Area_W</vt:lpstr>
      <vt:lpstr>'תברים 2024'!WPrint_TitlesW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תברים 2025-2024</dc:title>
  <dc:creator>עדנה פאר</dc:creator>
  <cp:lastModifiedBy>נועה יום טוב</cp:lastModifiedBy>
  <cp:lastPrinted>2024-04-16T09:17:47Z</cp:lastPrinted>
  <dcterms:created xsi:type="dcterms:W3CDTF">2022-02-14T08:11:44Z</dcterms:created>
  <dcterms:modified xsi:type="dcterms:W3CDTF">2024-06-25T06:41:14Z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