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\shares\דיוני תקציב\תקציב 2026\תברים\"/>
    </mc:Choice>
  </mc:AlternateContent>
  <bookViews>
    <workbookView xWindow="0" yWindow="0" windowWidth="15360" windowHeight="7272" tabRatio="801"/>
  </bookViews>
  <sheets>
    <sheet name="מסגרת" sheetId="10" r:id="rId1"/>
    <sheet name="המשך מסגרת " sheetId="11" r:id="rId2"/>
    <sheet name="2026" sheetId="9" r:id="rId3"/>
  </sheets>
  <definedNames>
    <definedName name="_xlnm._FilterDatabase" localSheetId="2" hidden="1">'2026'!$A$3:$S$237</definedName>
    <definedName name="Print_Area_MI">#REF!</definedName>
    <definedName name="Print_Titles_MI">#REF!</definedName>
    <definedName name="_xlnm.Print_Area" localSheetId="2">'2026'!$A$1:$S$241</definedName>
    <definedName name="_xlnm.Print_Area" localSheetId="0">מסגרת!$A$1:$G$116</definedName>
    <definedName name="_xlnm.Print_Titles" localSheetId="2">'2026'!$1:$4</definedName>
    <definedName name="כככ">#REF!</definedName>
    <definedName name="לדני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5" i="9" l="1"/>
  <c r="P185" i="9" l="1"/>
  <c r="R185" i="9" s="1"/>
  <c r="F185" i="9" s="1"/>
  <c r="G185" i="9" s="1"/>
  <c r="C56" i="10" l="1"/>
  <c r="P184" i="9"/>
  <c r="R184" i="9" s="1"/>
  <c r="F184" i="9" s="1"/>
  <c r="G184" i="9" s="1"/>
  <c r="O205" i="9"/>
  <c r="H205" i="9"/>
  <c r="K236" i="9"/>
  <c r="C80" i="10" s="1"/>
  <c r="C42" i="10"/>
  <c r="C62" i="10" l="1"/>
  <c r="H131" i="9" l="1"/>
  <c r="C48" i="10" l="1"/>
  <c r="P157" i="9"/>
  <c r="R157" i="9" s="1"/>
  <c r="F157" i="9" s="1"/>
  <c r="G157" i="9" s="1"/>
  <c r="C68" i="10"/>
  <c r="P226" i="9" l="1"/>
  <c r="R226" i="9" s="1"/>
  <c r="F226" i="9" s="1"/>
  <c r="G226" i="9" s="1"/>
  <c r="P132" i="9"/>
  <c r="R132" i="9" s="1"/>
  <c r="F132" i="9" s="1"/>
  <c r="G132" i="9" s="1"/>
  <c r="P165" i="9" l="1"/>
  <c r="R165" i="9" s="1"/>
  <c r="F165" i="9" s="1"/>
  <c r="G165" i="9" s="1"/>
  <c r="P164" i="9" l="1"/>
  <c r="R164" i="9" s="1"/>
  <c r="F164" i="9" s="1"/>
  <c r="G164" i="9" s="1"/>
  <c r="P131" i="9"/>
  <c r="R131" i="9" s="1"/>
  <c r="F131" i="9" s="1"/>
  <c r="G131" i="9" s="1"/>
  <c r="P225" i="9" l="1"/>
  <c r="R225" i="9" s="1"/>
  <c r="F225" i="9" s="1"/>
  <c r="G225" i="9" s="1"/>
  <c r="P224" i="9"/>
  <c r="R224" i="9" s="1"/>
  <c r="F224" i="9" s="1"/>
  <c r="G224" i="9" s="1"/>
  <c r="P186" i="9" l="1"/>
  <c r="R186" i="9" s="1"/>
  <c r="F186" i="9" s="1"/>
  <c r="G186" i="9" s="1"/>
  <c r="P183" i="9"/>
  <c r="R183" i="9" s="1"/>
  <c r="F183" i="9" s="1"/>
  <c r="G183" i="9" s="1"/>
  <c r="P182" i="9"/>
  <c r="R182" i="9" s="1"/>
  <c r="F182" i="9" s="1"/>
  <c r="G182" i="9" s="1"/>
  <c r="P181" i="9"/>
  <c r="R181" i="9" s="1"/>
  <c r="F181" i="9" s="1"/>
  <c r="G181" i="9" s="1"/>
  <c r="P180" i="9"/>
  <c r="R180" i="9" s="1"/>
  <c r="F180" i="9" s="1"/>
  <c r="G180" i="9" s="1"/>
  <c r="P179" i="9" l="1"/>
  <c r="R179" i="9" s="1"/>
  <c r="F179" i="9" s="1"/>
  <c r="G179" i="9" s="1"/>
  <c r="P178" i="9"/>
  <c r="R178" i="9" s="1"/>
  <c r="F178" i="9" s="1"/>
  <c r="G178" i="9" s="1"/>
  <c r="P177" i="9"/>
  <c r="R177" i="9" s="1"/>
  <c r="F177" i="9" s="1"/>
  <c r="G177" i="9" s="1"/>
  <c r="P223" i="9" l="1"/>
  <c r="R223" i="9" s="1"/>
  <c r="F223" i="9" s="1"/>
  <c r="G223" i="9" s="1"/>
  <c r="P222" i="9"/>
  <c r="R222" i="9" s="1"/>
  <c r="F222" i="9" s="1"/>
  <c r="G222" i="9" s="1"/>
  <c r="P34" i="9" l="1"/>
  <c r="R34" i="9" s="1"/>
  <c r="F34" i="9" s="1"/>
  <c r="G34" i="9" s="1"/>
  <c r="P33" i="9"/>
  <c r="R33" i="9" s="1"/>
  <c r="F33" i="9" s="1"/>
  <c r="G33" i="9" s="1"/>
  <c r="P32" i="9"/>
  <c r="R32" i="9" s="1"/>
  <c r="F32" i="9" s="1"/>
  <c r="G32" i="9" s="1"/>
  <c r="P163" i="9" l="1"/>
  <c r="R163" i="9" s="1"/>
  <c r="F163" i="9" s="1"/>
  <c r="G163" i="9" s="1"/>
  <c r="P162" i="9"/>
  <c r="R162" i="9" s="1"/>
  <c r="F162" i="9" s="1"/>
  <c r="G162" i="9" s="1"/>
  <c r="P161" i="9"/>
  <c r="R161" i="9" s="1"/>
  <c r="F161" i="9" s="1"/>
  <c r="G161" i="9" s="1"/>
  <c r="P43" i="9" l="1"/>
  <c r="R43" i="9" s="1"/>
  <c r="F43" i="9" s="1"/>
  <c r="G43" i="9" s="1"/>
  <c r="P130" i="9" l="1"/>
  <c r="R130" i="9" s="1"/>
  <c r="F130" i="9" s="1"/>
  <c r="G130" i="9" s="1"/>
  <c r="P42" i="9" l="1"/>
  <c r="R42" i="9" s="1"/>
  <c r="F42" i="9" s="1"/>
  <c r="G42" i="9" s="1"/>
  <c r="P125" i="9"/>
  <c r="R125" i="9" s="1"/>
  <c r="F125" i="9" s="1"/>
  <c r="G125" i="9" s="1"/>
  <c r="P124" i="9"/>
  <c r="R124" i="9" s="1"/>
  <c r="F124" i="9" s="1"/>
  <c r="G124" i="9" s="1"/>
  <c r="P221" i="9" l="1"/>
  <c r="R221" i="9" s="1"/>
  <c r="F221" i="9" s="1"/>
  <c r="G221" i="9" s="1"/>
  <c r="H218" i="9"/>
  <c r="P20" i="9" l="1"/>
  <c r="R20" i="9" s="1"/>
  <c r="F20" i="9" s="1"/>
  <c r="G20" i="9" s="1"/>
  <c r="P19" i="9"/>
  <c r="R19" i="9" s="1"/>
  <c r="F19" i="9" s="1"/>
  <c r="G19" i="9" s="1"/>
  <c r="P18" i="9" l="1"/>
  <c r="R18" i="9" s="1"/>
  <c r="F18" i="9" s="1"/>
  <c r="G18" i="9" s="1"/>
  <c r="H232" i="9" l="1"/>
  <c r="I232" i="9"/>
  <c r="J232" i="9"/>
  <c r="K232" i="9"/>
  <c r="L232" i="9"/>
  <c r="M232" i="9"/>
  <c r="N232" i="9"/>
  <c r="O232" i="9"/>
  <c r="Q232" i="9"/>
  <c r="E232" i="9"/>
  <c r="H211" i="9" l="1"/>
  <c r="P31" i="9"/>
  <c r="R31" i="9" s="1"/>
  <c r="F31" i="9" s="1"/>
  <c r="G31" i="9" s="1"/>
  <c r="P114" i="9" l="1"/>
  <c r="R114" i="9" s="1"/>
  <c r="F114" i="9" s="1"/>
  <c r="G114" i="9" s="1"/>
  <c r="P113" i="9"/>
  <c r="R113" i="9" s="1"/>
  <c r="F113" i="9" s="1"/>
  <c r="G113" i="9" s="1"/>
  <c r="P112" i="9"/>
  <c r="R112" i="9" s="1"/>
  <c r="F112" i="9" s="1"/>
  <c r="G112" i="9" s="1"/>
  <c r="P111" i="9"/>
  <c r="R111" i="9" s="1"/>
  <c r="F111" i="9" s="1"/>
  <c r="G111" i="9" s="1"/>
  <c r="P110" i="9"/>
  <c r="R110" i="9" s="1"/>
  <c r="F110" i="9" s="1"/>
  <c r="G110" i="9" s="1"/>
  <c r="P109" i="9"/>
  <c r="R109" i="9" s="1"/>
  <c r="F109" i="9" s="1"/>
  <c r="G109" i="9" s="1"/>
  <c r="P108" i="9"/>
  <c r="R108" i="9" s="1"/>
  <c r="F108" i="9" s="1"/>
  <c r="G108" i="9" s="1"/>
  <c r="P107" i="9"/>
  <c r="R107" i="9" s="1"/>
  <c r="F107" i="9" s="1"/>
  <c r="G107" i="9" s="1"/>
  <c r="P30" i="9" l="1"/>
  <c r="R30" i="9" s="1"/>
  <c r="F30" i="9" s="1"/>
  <c r="G30" i="9" s="1"/>
  <c r="P29" i="9" l="1"/>
  <c r="R29" i="9" s="1"/>
  <c r="F29" i="9" s="1"/>
  <c r="G29" i="9" s="1"/>
  <c r="P28" i="9"/>
  <c r="R28" i="9" s="1"/>
  <c r="F28" i="9" s="1"/>
  <c r="G28" i="9" s="1"/>
  <c r="P27" i="9"/>
  <c r="R27" i="9" s="1"/>
  <c r="F27" i="9" s="1"/>
  <c r="G27" i="9" s="1"/>
  <c r="P85" i="9" l="1"/>
  <c r="R85" i="9" s="1"/>
  <c r="F85" i="9" s="1"/>
  <c r="G85" i="9" s="1"/>
  <c r="P84" i="9"/>
  <c r="R84" i="9" s="1"/>
  <c r="F84" i="9" s="1"/>
  <c r="G84" i="9" s="1"/>
  <c r="P83" i="9"/>
  <c r="R83" i="9" s="1"/>
  <c r="F83" i="9" s="1"/>
  <c r="G83" i="9" s="1"/>
  <c r="P75" i="9" l="1"/>
  <c r="R75" i="9" s="1"/>
  <c r="F75" i="9" s="1"/>
  <c r="G75" i="9" s="1"/>
  <c r="P74" i="9"/>
  <c r="R74" i="9" s="1"/>
  <c r="F74" i="9" s="1"/>
  <c r="G74" i="9" s="1"/>
  <c r="P194" i="9" l="1"/>
  <c r="R194" i="9" s="1"/>
  <c r="F194" i="9" s="1"/>
  <c r="G194" i="9" s="1"/>
  <c r="P106" i="9" l="1"/>
  <c r="R106" i="9" s="1"/>
  <c r="F106" i="9" s="1"/>
  <c r="G106" i="9" s="1"/>
  <c r="P105" i="9"/>
  <c r="R105" i="9" s="1"/>
  <c r="F105" i="9" s="1"/>
  <c r="G105" i="9" s="1"/>
  <c r="P104" i="9"/>
  <c r="R104" i="9" s="1"/>
  <c r="F104" i="9" s="1"/>
  <c r="G104" i="9" s="1"/>
  <c r="P103" i="9"/>
  <c r="R103" i="9" s="1"/>
  <c r="F103" i="9" s="1"/>
  <c r="G103" i="9" s="1"/>
  <c r="P231" i="9" l="1"/>
  <c r="R231" i="9" s="1"/>
  <c r="F231" i="9" s="1"/>
  <c r="G231" i="9" s="1"/>
  <c r="P230" i="9"/>
  <c r="R230" i="9" s="1"/>
  <c r="F230" i="9" s="1"/>
  <c r="G230" i="9" s="1"/>
  <c r="P229" i="9"/>
  <c r="R229" i="9" s="1"/>
  <c r="F229" i="9" s="1"/>
  <c r="G229" i="9" s="1"/>
  <c r="P228" i="9"/>
  <c r="R228" i="9" l="1"/>
  <c r="P232" i="9"/>
  <c r="P70" i="9"/>
  <c r="R70" i="9" s="1"/>
  <c r="F70" i="9" s="1"/>
  <c r="G70" i="9" s="1"/>
  <c r="F228" i="9" l="1"/>
  <c r="R232" i="9"/>
  <c r="P123" i="9"/>
  <c r="G228" i="9" l="1"/>
  <c r="G232" i="9" s="1"/>
  <c r="F232" i="9"/>
  <c r="M235" i="9" l="1"/>
  <c r="J235" i="9"/>
  <c r="H235" i="9"/>
  <c r="P128" i="9" l="1"/>
  <c r="M115" i="9" l="1"/>
  <c r="P220" i="9" l="1"/>
  <c r="P219" i="9"/>
  <c r="R219" i="9" s="1"/>
  <c r="F219" i="9" s="1"/>
  <c r="G219" i="9" s="1"/>
  <c r="R220" i="9" l="1"/>
  <c r="F220" i="9" s="1"/>
  <c r="G220" i="9" s="1"/>
  <c r="P160" i="9" l="1"/>
  <c r="R160" i="9" s="1"/>
  <c r="F160" i="9" s="1"/>
  <c r="G160" i="9" s="1"/>
  <c r="P218" i="9"/>
  <c r="P159" i="9"/>
  <c r="R159" i="9" s="1"/>
  <c r="F159" i="9" s="1"/>
  <c r="G159" i="9" s="1"/>
  <c r="R218" i="9" l="1"/>
  <c r="F218" i="9" s="1"/>
  <c r="G218" i="9" s="1"/>
  <c r="P217" i="9" l="1"/>
  <c r="R217" i="9" s="1"/>
  <c r="F217" i="9" s="1"/>
  <c r="G217" i="9" s="1"/>
  <c r="P158" i="9"/>
  <c r="R158" i="9" s="1"/>
  <c r="F158" i="9" s="1"/>
  <c r="G158" i="9" s="1"/>
  <c r="P141" i="9"/>
  <c r="R141" i="9" s="1"/>
  <c r="F141" i="9" s="1"/>
  <c r="G141" i="9" s="1"/>
  <c r="P216" i="9" l="1"/>
  <c r="R216" i="9" s="1"/>
  <c r="F216" i="9" s="1"/>
  <c r="G216" i="9" s="1"/>
  <c r="P16" i="9" l="1"/>
  <c r="R16" i="9" s="1"/>
  <c r="F16" i="9" s="1"/>
  <c r="G16" i="9" s="1"/>
  <c r="P15" i="9" l="1"/>
  <c r="R15" i="9" s="1"/>
  <c r="F15" i="9" s="1"/>
  <c r="G15" i="9" s="1"/>
  <c r="P155" i="9" l="1"/>
  <c r="R155" i="9" s="1"/>
  <c r="F155" i="9" s="1"/>
  <c r="G155" i="9" s="1"/>
  <c r="P156" i="9"/>
  <c r="R156" i="9" s="1"/>
  <c r="F156" i="9" s="1"/>
  <c r="G156" i="9" s="1"/>
  <c r="P153" i="9"/>
  <c r="R153" i="9" s="1"/>
  <c r="F153" i="9" s="1"/>
  <c r="G153" i="9" s="1"/>
  <c r="P215" i="9" l="1"/>
  <c r="R215" i="9" s="1"/>
  <c r="F215" i="9" s="1"/>
  <c r="G215" i="9" s="1"/>
  <c r="P176" i="9"/>
  <c r="R176" i="9" s="1"/>
  <c r="F176" i="9" s="1"/>
  <c r="G176" i="9" s="1"/>
  <c r="P214" i="9"/>
  <c r="R214" i="9" s="1"/>
  <c r="F214" i="9" s="1"/>
  <c r="G214" i="9" s="1"/>
  <c r="P213" i="9"/>
  <c r="R213" i="9" s="1"/>
  <c r="F213" i="9" s="1"/>
  <c r="G213" i="9" s="1"/>
  <c r="P212" i="9" l="1"/>
  <c r="R212" i="9" s="1"/>
  <c r="F212" i="9" s="1"/>
  <c r="G212" i="9" s="1"/>
  <c r="P211" i="9"/>
  <c r="R211" i="9" s="1"/>
  <c r="F211" i="9" s="1"/>
  <c r="G211" i="9" s="1"/>
  <c r="P210" i="9"/>
  <c r="R210" i="9" s="1"/>
  <c r="F210" i="9" s="1"/>
  <c r="G210" i="9" s="1"/>
  <c r="Q227" i="9" l="1"/>
  <c r="Q197" i="9"/>
  <c r="Q195" i="9"/>
  <c r="Q187" i="9"/>
  <c r="Q171" i="9"/>
  <c r="Q166" i="9"/>
  <c r="Q147" i="9"/>
  <c r="Q133" i="9"/>
  <c r="Q126" i="9"/>
  <c r="Q117" i="9"/>
  <c r="Q115" i="9"/>
  <c r="Q86" i="9"/>
  <c r="Q76" i="9"/>
  <c r="Q67" i="9"/>
  <c r="Q63" i="9"/>
  <c r="P175" i="9" l="1"/>
  <c r="R175" i="9" s="1"/>
  <c r="F175" i="9" s="1"/>
  <c r="G175" i="9" s="1"/>
  <c r="P174" i="9"/>
  <c r="R174" i="9" s="1"/>
  <c r="F174" i="9" s="1"/>
  <c r="G174" i="9" s="1"/>
  <c r="P173" i="9"/>
  <c r="R173" i="9" s="1"/>
  <c r="F173" i="9" s="1"/>
  <c r="G173" i="9" s="1"/>
  <c r="P193" i="9" l="1"/>
  <c r="R193" i="9" l="1"/>
  <c r="F193" i="9" s="1"/>
  <c r="G193" i="9" s="1"/>
  <c r="P192" i="9"/>
  <c r="P191" i="9"/>
  <c r="R191" i="9" s="1"/>
  <c r="F191" i="9" s="1"/>
  <c r="G191" i="9" s="1"/>
  <c r="R192" i="9" l="1"/>
  <c r="F192" i="9" s="1"/>
  <c r="G192" i="9" s="1"/>
  <c r="P102" i="9" l="1"/>
  <c r="R102" i="9" s="1"/>
  <c r="F102" i="9" s="1"/>
  <c r="G102" i="9" s="1"/>
  <c r="P101" i="9"/>
  <c r="R101" i="9" s="1"/>
  <c r="F101" i="9" s="1"/>
  <c r="G101" i="9" s="1"/>
  <c r="P100" i="9"/>
  <c r="R100" i="9" s="1"/>
  <c r="F100" i="9" s="1"/>
  <c r="G100" i="9" s="1"/>
  <c r="P99" i="9"/>
  <c r="R99" i="9" s="1"/>
  <c r="F99" i="9" s="1"/>
  <c r="G99" i="9" s="1"/>
  <c r="P98" i="9"/>
  <c r="R98" i="9" s="1"/>
  <c r="F98" i="9" s="1"/>
  <c r="G98" i="9" s="1"/>
  <c r="P97" i="9"/>
  <c r="R97" i="9" s="1"/>
  <c r="F97" i="9" s="1"/>
  <c r="G97" i="9" s="1"/>
  <c r="P96" i="9"/>
  <c r="R96" i="9" s="1"/>
  <c r="F96" i="9" s="1"/>
  <c r="G96" i="9" s="1"/>
  <c r="P95" i="9"/>
  <c r="R95" i="9" s="1"/>
  <c r="F95" i="9" s="1"/>
  <c r="G95" i="9" s="1"/>
  <c r="P94" i="9"/>
  <c r="R94" i="9" s="1"/>
  <c r="F94" i="9" s="1"/>
  <c r="G94" i="9" s="1"/>
  <c r="P93" i="9"/>
  <c r="R93" i="9" s="1"/>
  <c r="F93" i="9" s="1"/>
  <c r="G93" i="9" s="1"/>
  <c r="P92" i="9"/>
  <c r="R92" i="9" s="1"/>
  <c r="F92" i="9" s="1"/>
  <c r="G92" i="9" s="1"/>
  <c r="P198" i="9" l="1"/>
  <c r="R198" i="9" l="1"/>
  <c r="F198" i="9" s="1"/>
  <c r="G198" i="9" s="1"/>
  <c r="P152" i="9"/>
  <c r="R152" i="9" l="1"/>
  <c r="F152" i="9" s="1"/>
  <c r="G152" i="9" s="1"/>
  <c r="P172" i="9" l="1"/>
  <c r="P199" i="9"/>
  <c r="P200" i="9"/>
  <c r="P189" i="9"/>
  <c r="P66" i="9"/>
  <c r="R66" i="9" l="1"/>
  <c r="F66" i="9" s="1"/>
  <c r="G66" i="9" s="1"/>
  <c r="R200" i="9"/>
  <c r="F200" i="9" s="1"/>
  <c r="G200" i="9" s="1"/>
  <c r="R199" i="9"/>
  <c r="F199" i="9" s="1"/>
  <c r="G199" i="9" s="1"/>
  <c r="R172" i="9"/>
  <c r="F172" i="9" s="1"/>
  <c r="G172" i="9" s="1"/>
  <c r="R189" i="9"/>
  <c r="F189" i="9" s="1"/>
  <c r="G189" i="9" s="1"/>
  <c r="P154" i="9"/>
  <c r="P151" i="9"/>
  <c r="P121" i="9"/>
  <c r="P122" i="9"/>
  <c r="P120" i="9"/>
  <c r="P14" i="9"/>
  <c r="P13" i="9"/>
  <c r="R154" i="9" l="1"/>
  <c r="F154" i="9" s="1"/>
  <c r="G154" i="9" s="1"/>
  <c r="R151" i="9"/>
  <c r="F151" i="9" s="1"/>
  <c r="G151" i="9" s="1"/>
  <c r="R122" i="9"/>
  <c r="F122" i="9" s="1"/>
  <c r="G122" i="9" s="1"/>
  <c r="R120" i="9"/>
  <c r="F120" i="9" s="1"/>
  <c r="G120" i="9" s="1"/>
  <c r="R121" i="9"/>
  <c r="F121" i="9" s="1"/>
  <c r="G121" i="9" s="1"/>
  <c r="R13" i="9"/>
  <c r="F13" i="9" s="1"/>
  <c r="G13" i="9" s="1"/>
  <c r="R14" i="9"/>
  <c r="F14" i="9" s="1"/>
  <c r="G14" i="9" s="1"/>
  <c r="P150" i="9"/>
  <c r="R150" i="9" l="1"/>
  <c r="F150" i="9" s="1"/>
  <c r="G150" i="9" s="1"/>
  <c r="P142" i="9" l="1"/>
  <c r="R142" i="9" l="1"/>
  <c r="F142" i="9" s="1"/>
  <c r="G142" i="9" s="1"/>
  <c r="C74" i="10" l="1"/>
  <c r="H55" i="10"/>
  <c r="C32" i="10"/>
  <c r="O227" i="9" l="1"/>
  <c r="N227" i="9"/>
  <c r="M227" i="9"/>
  <c r="L227" i="9"/>
  <c r="K227" i="9"/>
  <c r="J227" i="9"/>
  <c r="I227" i="9"/>
  <c r="E227" i="9"/>
  <c r="P209" i="9"/>
  <c r="P208" i="9"/>
  <c r="P207" i="9"/>
  <c r="P206" i="9"/>
  <c r="P205" i="9"/>
  <c r="P204" i="9"/>
  <c r="P203" i="9"/>
  <c r="P202" i="9"/>
  <c r="P201" i="9"/>
  <c r="O197" i="9"/>
  <c r="N197" i="9"/>
  <c r="M197" i="9"/>
  <c r="L197" i="9"/>
  <c r="K197" i="9"/>
  <c r="J197" i="9"/>
  <c r="I197" i="9"/>
  <c r="H197" i="9"/>
  <c r="E197" i="9"/>
  <c r="P196" i="9"/>
  <c r="P197" i="9" s="1"/>
  <c r="O195" i="9"/>
  <c r="N195" i="9"/>
  <c r="M195" i="9"/>
  <c r="L195" i="9"/>
  <c r="K195" i="9"/>
  <c r="J195" i="9"/>
  <c r="I195" i="9"/>
  <c r="E195" i="9"/>
  <c r="P190" i="9"/>
  <c r="P188" i="9"/>
  <c r="O187" i="9"/>
  <c r="N187" i="9"/>
  <c r="M187" i="9"/>
  <c r="L187" i="9"/>
  <c r="K187" i="9"/>
  <c r="J187" i="9"/>
  <c r="I187" i="9"/>
  <c r="H187" i="9"/>
  <c r="E187" i="9"/>
  <c r="O171" i="9"/>
  <c r="N171" i="9"/>
  <c r="M171" i="9"/>
  <c r="L171" i="9"/>
  <c r="K171" i="9"/>
  <c r="J171" i="9"/>
  <c r="I171" i="9"/>
  <c r="H171" i="9"/>
  <c r="E171" i="9"/>
  <c r="P170" i="9"/>
  <c r="R170" i="9" s="1"/>
  <c r="F170" i="9" s="1"/>
  <c r="G170" i="9" s="1"/>
  <c r="P169" i="9"/>
  <c r="R169" i="9" s="1"/>
  <c r="F169" i="9" s="1"/>
  <c r="G169" i="9" s="1"/>
  <c r="P168" i="9"/>
  <c r="P167" i="9"/>
  <c r="O166" i="9"/>
  <c r="N166" i="9"/>
  <c r="M166" i="9"/>
  <c r="L166" i="9"/>
  <c r="K166" i="9"/>
  <c r="J166" i="9"/>
  <c r="I166" i="9"/>
  <c r="E166" i="9"/>
  <c r="P149" i="9"/>
  <c r="P148" i="9"/>
  <c r="O147" i="9"/>
  <c r="N147" i="9"/>
  <c r="M147" i="9"/>
  <c r="L147" i="9"/>
  <c r="K147" i="9"/>
  <c r="J147" i="9"/>
  <c r="I147" i="9"/>
  <c r="H147" i="9"/>
  <c r="E147" i="9"/>
  <c r="P146" i="9"/>
  <c r="P145" i="9"/>
  <c r="R145" i="9" s="1"/>
  <c r="F145" i="9" s="1"/>
  <c r="G145" i="9" s="1"/>
  <c r="P144" i="9"/>
  <c r="P143" i="9"/>
  <c r="P140" i="9"/>
  <c r="P139" i="9"/>
  <c r="P138" i="9"/>
  <c r="P137" i="9"/>
  <c r="P136" i="9"/>
  <c r="P135" i="9"/>
  <c r="P134" i="9"/>
  <c r="O133" i="9"/>
  <c r="N133" i="9"/>
  <c r="M133" i="9"/>
  <c r="L133" i="9"/>
  <c r="K133" i="9"/>
  <c r="J133" i="9"/>
  <c r="I133" i="9"/>
  <c r="E133" i="9"/>
  <c r="P129" i="9"/>
  <c r="R129" i="9" s="1"/>
  <c r="F129" i="9" s="1"/>
  <c r="G129" i="9" s="1"/>
  <c r="P127" i="9"/>
  <c r="O126" i="9"/>
  <c r="N126" i="9"/>
  <c r="M126" i="9"/>
  <c r="L126" i="9"/>
  <c r="K126" i="9"/>
  <c r="J126" i="9"/>
  <c r="I126" i="9"/>
  <c r="E126" i="9"/>
  <c r="P119" i="9"/>
  <c r="P118" i="9"/>
  <c r="O117" i="9"/>
  <c r="N117" i="9"/>
  <c r="M117" i="9"/>
  <c r="L117" i="9"/>
  <c r="K117" i="9"/>
  <c r="J117" i="9"/>
  <c r="I117" i="9"/>
  <c r="H117" i="9"/>
  <c r="E117" i="9"/>
  <c r="P116" i="9"/>
  <c r="O115" i="9"/>
  <c r="N115" i="9"/>
  <c r="L115" i="9"/>
  <c r="K115" i="9"/>
  <c r="J115" i="9"/>
  <c r="I115" i="9"/>
  <c r="H115" i="9"/>
  <c r="E115" i="9"/>
  <c r="P91" i="9"/>
  <c r="P90" i="9"/>
  <c r="P89" i="9"/>
  <c r="P88" i="9"/>
  <c r="P87" i="9"/>
  <c r="O86" i="9"/>
  <c r="N86" i="9"/>
  <c r="M86" i="9"/>
  <c r="L86" i="9"/>
  <c r="K86" i="9"/>
  <c r="J86" i="9"/>
  <c r="I86" i="9"/>
  <c r="H86" i="9"/>
  <c r="E86" i="9"/>
  <c r="P82" i="9"/>
  <c r="P81" i="9"/>
  <c r="P80" i="9"/>
  <c r="P79" i="9"/>
  <c r="P78" i="9"/>
  <c r="P77" i="9"/>
  <c r="O76" i="9"/>
  <c r="N76" i="9"/>
  <c r="M76" i="9"/>
  <c r="L76" i="9"/>
  <c r="K76" i="9"/>
  <c r="I76" i="9"/>
  <c r="H76" i="9"/>
  <c r="E76" i="9"/>
  <c r="P73" i="9"/>
  <c r="R73" i="9" s="1"/>
  <c r="F73" i="9" s="1"/>
  <c r="G73" i="9" s="1"/>
  <c r="P72" i="9"/>
  <c r="P71" i="9"/>
  <c r="P69" i="9"/>
  <c r="P68" i="9"/>
  <c r="O67" i="9"/>
  <c r="N67" i="9"/>
  <c r="M67" i="9"/>
  <c r="L67" i="9"/>
  <c r="K67" i="9"/>
  <c r="J67" i="9"/>
  <c r="I67" i="9"/>
  <c r="H67" i="9"/>
  <c r="E67" i="9"/>
  <c r="P65" i="9"/>
  <c r="P64" i="9"/>
  <c r="O63" i="9"/>
  <c r="N63" i="9"/>
  <c r="M63" i="9"/>
  <c r="L63" i="9"/>
  <c r="K63" i="9"/>
  <c r="H63" i="9"/>
  <c r="E63" i="9"/>
  <c r="R62" i="9"/>
  <c r="F62" i="9" s="1"/>
  <c r="G62" i="9" s="1"/>
  <c r="P61" i="9"/>
  <c r="R61" i="9" s="1"/>
  <c r="F61" i="9" s="1"/>
  <c r="G61" i="9" s="1"/>
  <c r="P60" i="9"/>
  <c r="R60" i="9" s="1"/>
  <c r="F60" i="9" s="1"/>
  <c r="G60" i="9" s="1"/>
  <c r="P59" i="9"/>
  <c r="R59" i="9" s="1"/>
  <c r="F59" i="9" s="1"/>
  <c r="G59" i="9" s="1"/>
  <c r="P58" i="9"/>
  <c r="R58" i="9" s="1"/>
  <c r="F58" i="9" s="1"/>
  <c r="G58" i="9" s="1"/>
  <c r="P57" i="9"/>
  <c r="P56" i="9"/>
  <c r="P55" i="9"/>
  <c r="R55" i="9" s="1"/>
  <c r="F55" i="9" s="1"/>
  <c r="G55" i="9" s="1"/>
  <c r="P54" i="9"/>
  <c r="P53" i="9"/>
  <c r="P52" i="9"/>
  <c r="P51" i="9"/>
  <c r="P50" i="9"/>
  <c r="P49" i="9"/>
  <c r="P48" i="9"/>
  <c r="R48" i="9" s="1"/>
  <c r="F48" i="9" s="1"/>
  <c r="G48" i="9" s="1"/>
  <c r="P47" i="9"/>
  <c r="P46" i="9"/>
  <c r="P45" i="9"/>
  <c r="O44" i="9"/>
  <c r="N44" i="9"/>
  <c r="M44" i="9"/>
  <c r="L44" i="9"/>
  <c r="K44" i="9"/>
  <c r="J44" i="9"/>
  <c r="I44" i="9"/>
  <c r="E44" i="9"/>
  <c r="P41" i="9"/>
  <c r="R41" i="9" s="1"/>
  <c r="F41" i="9" s="1"/>
  <c r="G41" i="9" s="1"/>
  <c r="P40" i="9"/>
  <c r="P39" i="9"/>
  <c r="P38" i="9"/>
  <c r="R38" i="9" s="1"/>
  <c r="F38" i="9" s="1"/>
  <c r="G38" i="9" s="1"/>
  <c r="H44" i="9"/>
  <c r="P37" i="9"/>
  <c r="P36" i="9"/>
  <c r="Q35" i="9"/>
  <c r="O35" i="9"/>
  <c r="N35" i="9"/>
  <c r="M35" i="9"/>
  <c r="L35" i="9"/>
  <c r="K35" i="9"/>
  <c r="J35" i="9"/>
  <c r="I35" i="9"/>
  <c r="H35" i="9"/>
  <c r="P26" i="9"/>
  <c r="P25" i="9"/>
  <c r="P24" i="9"/>
  <c r="P23" i="9"/>
  <c r="P22" i="9"/>
  <c r="Q21" i="9"/>
  <c r="O21" i="9"/>
  <c r="N21" i="9"/>
  <c r="M21" i="9"/>
  <c r="L21" i="9"/>
  <c r="K21" i="9"/>
  <c r="J21" i="9"/>
  <c r="I21" i="9"/>
  <c r="H21" i="9"/>
  <c r="E21" i="9"/>
  <c r="P12" i="9"/>
  <c r="P11" i="9"/>
  <c r="P10" i="9"/>
  <c r="P17" i="9"/>
  <c r="P9" i="9"/>
  <c r="R9" i="9" s="1"/>
  <c r="F9" i="9" s="1"/>
  <c r="G9" i="9" s="1"/>
  <c r="P8" i="9"/>
  <c r="Q7" i="9"/>
  <c r="O7" i="9"/>
  <c r="N7" i="9"/>
  <c r="M7" i="9"/>
  <c r="L7" i="9"/>
  <c r="K7" i="9"/>
  <c r="J7" i="9"/>
  <c r="I7" i="9"/>
  <c r="H7" i="9"/>
  <c r="E7" i="9"/>
  <c r="P6" i="9"/>
  <c r="P5" i="9"/>
  <c r="N233" i="9" l="1"/>
  <c r="N234" i="9" s="1"/>
  <c r="N237" i="9" s="1"/>
  <c r="M233" i="9"/>
  <c r="M234" i="9" s="1"/>
  <c r="M237" i="9" s="1"/>
  <c r="I233" i="9"/>
  <c r="K233" i="9"/>
  <c r="K234" i="9" s="1"/>
  <c r="K237" i="9" s="1"/>
  <c r="L233" i="9"/>
  <c r="L234" i="9" s="1"/>
  <c r="L237" i="9" s="1"/>
  <c r="O233" i="9"/>
  <c r="O234" i="9" s="1"/>
  <c r="O237" i="9" s="1"/>
  <c r="R82" i="9"/>
  <c r="F82" i="9" s="1"/>
  <c r="G82" i="9" s="1"/>
  <c r="R26" i="9"/>
  <c r="F26" i="9" s="1"/>
  <c r="G26" i="9" s="1"/>
  <c r="R81" i="9"/>
  <c r="F81" i="9" s="1"/>
  <c r="G81" i="9" s="1"/>
  <c r="R40" i="9"/>
  <c r="F40" i="9" s="1"/>
  <c r="G40" i="9" s="1"/>
  <c r="R56" i="9"/>
  <c r="F56" i="9" s="1"/>
  <c r="G56" i="9" s="1"/>
  <c r="R57" i="9"/>
  <c r="F57" i="9" s="1"/>
  <c r="G57" i="9" s="1"/>
  <c r="R45" i="9"/>
  <c r="F45" i="9" s="1"/>
  <c r="G45" i="9" s="1"/>
  <c r="R146" i="9"/>
  <c r="F146" i="9" s="1"/>
  <c r="G146" i="9" s="1"/>
  <c r="R47" i="9"/>
  <c r="F47" i="9" s="1"/>
  <c r="G47" i="9" s="1"/>
  <c r="R80" i="9"/>
  <c r="F80" i="9" s="1"/>
  <c r="G80" i="9" s="1"/>
  <c r="R65" i="9"/>
  <c r="F65" i="9" s="1"/>
  <c r="G65" i="9" s="1"/>
  <c r="R49" i="9"/>
  <c r="F49" i="9" s="1"/>
  <c r="G49" i="9" s="1"/>
  <c r="R50" i="9"/>
  <c r="F50" i="9" s="1"/>
  <c r="G50" i="9" s="1"/>
  <c r="R78" i="9"/>
  <c r="F78" i="9" s="1"/>
  <c r="G78" i="9" s="1"/>
  <c r="R51" i="9"/>
  <c r="F51" i="9" s="1"/>
  <c r="G51" i="9" s="1"/>
  <c r="R52" i="9"/>
  <c r="F52" i="9" s="1"/>
  <c r="G52" i="9" s="1"/>
  <c r="R69" i="9"/>
  <c r="F69" i="9" s="1"/>
  <c r="G69" i="9" s="1"/>
  <c r="R53" i="9"/>
  <c r="F53" i="9" s="1"/>
  <c r="G53" i="9" s="1"/>
  <c r="R79" i="9"/>
  <c r="F79" i="9" s="1"/>
  <c r="G79" i="9" s="1"/>
  <c r="R72" i="9"/>
  <c r="F72" i="9" s="1"/>
  <c r="G72" i="9" s="1"/>
  <c r="R71" i="9"/>
  <c r="F71" i="9" s="1"/>
  <c r="G71" i="9" s="1"/>
  <c r="R54" i="9"/>
  <c r="F54" i="9" s="1"/>
  <c r="G54" i="9" s="1"/>
  <c r="R123" i="9"/>
  <c r="F123" i="9" s="1"/>
  <c r="G123" i="9" s="1"/>
  <c r="P187" i="9"/>
  <c r="R139" i="9"/>
  <c r="F139" i="9" s="1"/>
  <c r="G139" i="9" s="1"/>
  <c r="R140" i="9"/>
  <c r="F140" i="9" s="1"/>
  <c r="G140" i="9" s="1"/>
  <c r="R135" i="9"/>
  <c r="F135" i="9" s="1"/>
  <c r="G135" i="9" s="1"/>
  <c r="R136" i="9"/>
  <c r="F136" i="9" s="1"/>
  <c r="G136" i="9" s="1"/>
  <c r="R143" i="9"/>
  <c r="F143" i="9" s="1"/>
  <c r="G143" i="9" s="1"/>
  <c r="R137" i="9"/>
  <c r="F137" i="9" s="1"/>
  <c r="G137" i="9" s="1"/>
  <c r="R144" i="9"/>
  <c r="F144" i="9" s="1"/>
  <c r="G144" i="9" s="1"/>
  <c r="R208" i="9"/>
  <c r="F208" i="9" s="1"/>
  <c r="G208" i="9" s="1"/>
  <c r="R209" i="9"/>
  <c r="F209" i="9" s="1"/>
  <c r="G209" i="9" s="1"/>
  <c r="R116" i="9"/>
  <c r="F116" i="9" s="1"/>
  <c r="G116" i="9" s="1"/>
  <c r="R203" i="9"/>
  <c r="F203" i="9" s="1"/>
  <c r="G203" i="9" s="1"/>
  <c r="R204" i="9"/>
  <c r="F204" i="9" s="1"/>
  <c r="G204" i="9" s="1"/>
  <c r="R119" i="9"/>
  <c r="F119" i="9" s="1"/>
  <c r="G119" i="9" s="1"/>
  <c r="R205" i="9"/>
  <c r="F205" i="9" s="1"/>
  <c r="G205" i="9" s="1"/>
  <c r="R118" i="9"/>
  <c r="F118" i="9" s="1"/>
  <c r="G118" i="9" s="1"/>
  <c r="R206" i="9"/>
  <c r="R207" i="9"/>
  <c r="F207" i="9" s="1"/>
  <c r="G207" i="9" s="1"/>
  <c r="R36" i="9"/>
  <c r="F36" i="9" s="1"/>
  <c r="G36" i="9" s="1"/>
  <c r="R37" i="9"/>
  <c r="F37" i="9" s="1"/>
  <c r="G37" i="9" s="1"/>
  <c r="R68" i="9"/>
  <c r="F68" i="9" s="1"/>
  <c r="G68" i="9" s="1"/>
  <c r="R8" i="9"/>
  <c r="F8" i="9" s="1"/>
  <c r="G8" i="9" s="1"/>
  <c r="R201" i="9"/>
  <c r="F201" i="9" s="1"/>
  <c r="G201" i="9" s="1"/>
  <c r="R17" i="9"/>
  <c r="F17" i="9" s="1"/>
  <c r="G17" i="9" s="1"/>
  <c r="R202" i="9"/>
  <c r="F202" i="9" s="1"/>
  <c r="G202" i="9" s="1"/>
  <c r="R10" i="9"/>
  <c r="F10" i="9" s="1"/>
  <c r="G10" i="9" s="1"/>
  <c r="R11" i="9"/>
  <c r="F11" i="9" s="1"/>
  <c r="G11" i="9" s="1"/>
  <c r="R25" i="9"/>
  <c r="F25" i="9" s="1"/>
  <c r="G25" i="9" s="1"/>
  <c r="R12" i="9"/>
  <c r="F12" i="9" s="1"/>
  <c r="G12" i="9" s="1"/>
  <c r="P227" i="9"/>
  <c r="P133" i="9"/>
  <c r="P126" i="9"/>
  <c r="P195" i="9"/>
  <c r="P171" i="9"/>
  <c r="R46" i="9"/>
  <c r="F46" i="9" s="1"/>
  <c r="G46" i="9" s="1"/>
  <c r="P63" i="9"/>
  <c r="R64" i="9"/>
  <c r="P67" i="9"/>
  <c r="P76" i="9"/>
  <c r="P115" i="9"/>
  <c r="P117" i="9"/>
  <c r="R134" i="9"/>
  <c r="F134" i="9" s="1"/>
  <c r="G134" i="9" s="1"/>
  <c r="P147" i="9"/>
  <c r="R77" i="9"/>
  <c r="P86" i="9"/>
  <c r="R128" i="9"/>
  <c r="F128" i="9" s="1"/>
  <c r="G128" i="9" s="1"/>
  <c r="R5" i="9"/>
  <c r="R6" i="9"/>
  <c r="F6" i="9" s="1"/>
  <c r="G6" i="9" s="1"/>
  <c r="R167" i="9"/>
  <c r="F167" i="9" s="1"/>
  <c r="G167" i="9" s="1"/>
  <c r="R149" i="9"/>
  <c r="F149" i="9" s="1"/>
  <c r="G149" i="9" s="1"/>
  <c r="R127" i="9"/>
  <c r="F127" i="9" s="1"/>
  <c r="G127" i="9" s="1"/>
  <c r="R190" i="9"/>
  <c r="F190" i="9" s="1"/>
  <c r="G190" i="9" s="1"/>
  <c r="R188" i="9"/>
  <c r="F188" i="9" s="1"/>
  <c r="G188" i="9" s="1"/>
  <c r="R168" i="9"/>
  <c r="R148" i="9"/>
  <c r="F148" i="9" s="1"/>
  <c r="G148" i="9" s="1"/>
  <c r="R24" i="9"/>
  <c r="F24" i="9" s="1"/>
  <c r="G24" i="9" s="1"/>
  <c r="R88" i="9"/>
  <c r="F88" i="9" s="1"/>
  <c r="G88" i="9" s="1"/>
  <c r="R89" i="9"/>
  <c r="F89" i="9" s="1"/>
  <c r="G89" i="9" s="1"/>
  <c r="R90" i="9"/>
  <c r="F90" i="9" s="1"/>
  <c r="G90" i="9" s="1"/>
  <c r="R87" i="9"/>
  <c r="F87" i="9" s="1"/>
  <c r="G87" i="9" s="1"/>
  <c r="R23" i="9"/>
  <c r="F23" i="9" s="1"/>
  <c r="G23" i="9" s="1"/>
  <c r="R91" i="9"/>
  <c r="F91" i="9" s="1"/>
  <c r="G91" i="9" s="1"/>
  <c r="C58" i="10"/>
  <c r="Q44" i="9"/>
  <c r="Q233" i="9" s="1"/>
  <c r="H126" i="9"/>
  <c r="P7" i="9"/>
  <c r="P21" i="9"/>
  <c r="P35" i="9"/>
  <c r="R39" i="9"/>
  <c r="F39" i="9" s="1"/>
  <c r="G39" i="9" s="1"/>
  <c r="E35" i="9"/>
  <c r="E233" i="9" s="1"/>
  <c r="J76" i="9"/>
  <c r="R22" i="9"/>
  <c r="F22" i="9" s="1"/>
  <c r="J63" i="9"/>
  <c r="H133" i="9"/>
  <c r="H166" i="9"/>
  <c r="R138" i="9"/>
  <c r="F138" i="9" s="1"/>
  <c r="G138" i="9" s="1"/>
  <c r="H195" i="9"/>
  <c r="R196" i="9"/>
  <c r="H227" i="9"/>
  <c r="H233" i="9" l="1"/>
  <c r="J233" i="9"/>
  <c r="J234" i="9" s="1"/>
  <c r="J237" i="9" s="1"/>
  <c r="F206" i="9"/>
  <c r="F227" i="9" s="1"/>
  <c r="R63" i="9"/>
  <c r="F63" i="9"/>
  <c r="F196" i="9"/>
  <c r="F197" i="9" s="1"/>
  <c r="F64" i="10" s="1"/>
  <c r="R197" i="9"/>
  <c r="R227" i="9"/>
  <c r="P166" i="9"/>
  <c r="R133" i="9"/>
  <c r="G115" i="9"/>
  <c r="R115" i="9"/>
  <c r="R187" i="9"/>
  <c r="R117" i="9"/>
  <c r="R126" i="9"/>
  <c r="R76" i="9"/>
  <c r="R147" i="9"/>
  <c r="R195" i="9"/>
  <c r="F64" i="9"/>
  <c r="R67" i="9"/>
  <c r="F168" i="9"/>
  <c r="R171" i="9"/>
  <c r="F77" i="9"/>
  <c r="R86" i="9"/>
  <c r="Q234" i="9"/>
  <c r="F5" i="9"/>
  <c r="F7" i="9" s="1"/>
  <c r="F86" i="10" s="1"/>
  <c r="E234" i="9"/>
  <c r="F21" i="9"/>
  <c r="F38" i="10" s="1"/>
  <c r="G22" i="9"/>
  <c r="F35" i="9"/>
  <c r="F40" i="10" s="1"/>
  <c r="C44" i="10"/>
  <c r="P44" i="9"/>
  <c r="P233" i="9" s="1"/>
  <c r="R21" i="9"/>
  <c r="R35" i="9"/>
  <c r="R7" i="9"/>
  <c r="C91" i="10" l="1"/>
  <c r="G206" i="9"/>
  <c r="G227" i="9" s="1"/>
  <c r="F74" i="10"/>
  <c r="G196" i="9"/>
  <c r="F44" i="9"/>
  <c r="F42" i="10" s="1"/>
  <c r="R44" i="9"/>
  <c r="F147" i="9"/>
  <c r="F115" i="9"/>
  <c r="F195" i="9"/>
  <c r="F62" i="10" s="1"/>
  <c r="F76" i="9"/>
  <c r="G77" i="9"/>
  <c r="F86" i="9"/>
  <c r="G126" i="9"/>
  <c r="F126" i="9"/>
  <c r="G168" i="9"/>
  <c r="G171" i="9" s="1"/>
  <c r="F171" i="9"/>
  <c r="F117" i="9"/>
  <c r="F48" i="10" s="1"/>
  <c r="R166" i="9"/>
  <c r="G64" i="9"/>
  <c r="G67" i="9" s="1"/>
  <c r="F67" i="9"/>
  <c r="G187" i="9"/>
  <c r="F187" i="9"/>
  <c r="F133" i="9"/>
  <c r="G133" i="9"/>
  <c r="G5" i="9"/>
  <c r="H234" i="9"/>
  <c r="H237" i="9" s="1"/>
  <c r="R233" i="9" l="1"/>
  <c r="R234" i="9" s="1"/>
  <c r="F56" i="10"/>
  <c r="F44" i="10"/>
  <c r="F166" i="9"/>
  <c r="F233" i="9" s="1"/>
  <c r="P234" i="9"/>
  <c r="G44" i="9"/>
  <c r="G63" i="9"/>
  <c r="G117" i="9"/>
  <c r="G197" i="9"/>
  <c r="G86" i="9"/>
  <c r="G195" i="9"/>
  <c r="G147" i="9"/>
  <c r="G21" i="9"/>
  <c r="G76" i="9"/>
  <c r="G35" i="9"/>
  <c r="F234" i="9" l="1"/>
  <c r="F58" i="10"/>
  <c r="F91" i="10" s="1"/>
  <c r="G166" i="9"/>
  <c r="G7" i="9"/>
  <c r="G233" i="9" s="1"/>
  <c r="F245" i="9" l="1"/>
  <c r="G234" i="9"/>
  <c r="I234" i="9"/>
  <c r="I237" i="9" s="1"/>
</calcChain>
</file>

<file path=xl/comments1.xml><?xml version="1.0" encoding="utf-8"?>
<comments xmlns="http://schemas.openxmlformats.org/spreadsheetml/2006/main">
  <authors>
    <author>עדנה פאר</author>
  </authors>
  <commentList>
    <comment ref="C68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הכנסות מבי"ס</t>
        </r>
      </text>
    </comment>
  </commentList>
</comments>
</file>

<file path=xl/sharedStrings.xml><?xml version="1.0" encoding="utf-8"?>
<sst xmlns="http://schemas.openxmlformats.org/spreadsheetml/2006/main" count="391" uniqueCount="376">
  <si>
    <t>עיריית חולון</t>
  </si>
  <si>
    <t>HOLON MUNICIPALITY</t>
  </si>
  <si>
    <t xml:space="preserve">
מנהל הגזברות
</t>
  </si>
  <si>
    <t>לכבוד:</t>
  </si>
  <si>
    <t>ראש העיר</t>
  </si>
  <si>
    <t>א.נ,</t>
  </si>
  <si>
    <t>אודה לך על הגשה לאישור המועצה את הנושאים הבאים:</t>
  </si>
  <si>
    <t>. 1</t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</si>
  <si>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</si>
  <si>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</si>
  <si>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</t>
    </r>
  </si>
  <si>
    <r>
      <t xml:space="preserve">שם הרשות המקומית   </t>
    </r>
    <r>
      <rPr>
        <b/>
        <u/>
        <sz val="18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</si>
  <si>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18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</si>
  <si>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18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</si>
  <si>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</si>
  <si>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</si>
  <si>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</si>
  <si>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</si>
  <si>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</si>
  <si>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</si>
  <si>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</si>
  <si>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</si>
  <si>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</si>
  <si>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</si>
  <si>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</si>
  <si>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</si>
  <si>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</si>
  <si>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</si>
  <si>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</si>
  <si>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</si>
  <si>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</si>
  <si>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</si>
  <si>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</si>
  <si>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</si>
  <si>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</si>
  <si>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</si>
  <si>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</si>
  <si>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</si>
  <si>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</si>
  <si>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</si>
  <si>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</si>
  <si>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</si>
  <si>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</si>
  <si>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</si>
  <si>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</si>
  <si>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</si>
  <si>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</si>
  <si>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</si>
  <si>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</si>
  <si>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</si>
  <si>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</si>
  <si>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</si>
  <si>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</si>
  <si>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</si>
  <si>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</si>
  <si>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</si>
  <si>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</si>
  <si>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</si>
  <si>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</si>
  <si>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</si>
  <si>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</si>
  <si>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</si>
  <si>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</si>
  <si>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</si>
  <si>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</si>
  <si>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</si>
  <si>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</si>
  <si>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</si>
  <si>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</si>
  <si>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</si>
  <si>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</si>
  <si>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</si>
  <si>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</si>
  <si>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</si>
  <si>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</si>
  <si>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</si>
  <si>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</si>
  <si>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>הערות (1)</t>
  </si>
  <si>
    <t>הערות (2)</t>
  </si>
  <si>
    <t>הערות (3)</t>
  </si>
  <si>
    <t>הערות (4)</t>
  </si>
  <si>
    <t>. 2</t>
  </si>
  <si>
    <t>הריני לאשר כי התקציב המוגש למועצה יהיה מאוזן ובר ביצוע והתב"רים יאושרו לביצוע בהתאם להכנסות העירייה.</t>
  </si>
  <si>
    <t>בברכה,</t>
  </si>
  <si>
    <t>סה"כ</t>
  </si>
  <si>
    <t>יתרה בקרנות</t>
  </si>
  <si>
    <t>הכנסות</t>
  </si>
  <si>
    <t>סה"כ כללי</t>
  </si>
  <si>
    <t>סה"כ נכסים עירוניים</t>
  </si>
  <si>
    <t>סה"כ רווחה</t>
  </si>
  <si>
    <t>סה"כ ספורט</t>
  </si>
  <si>
    <t>סה"כ חינוך בלתי פורמאלי</t>
  </si>
  <si>
    <t>שרותים מיוחדים בתי- ספר</t>
  </si>
  <si>
    <t>סה"כ בתי ספר בנייה</t>
  </si>
  <si>
    <t>סה"כ גני ילדים</t>
  </si>
  <si>
    <t>סה"כ שיפור פני העיר</t>
  </si>
  <si>
    <t>סה"כ גנים ונוף</t>
  </si>
  <si>
    <t>סה"כ תיעול</t>
  </si>
  <si>
    <t>סה"כ בטיחות בדרכים</t>
  </si>
  <si>
    <t>סה"כ תאורה</t>
  </si>
  <si>
    <t>סה"כ דרכים</t>
  </si>
  <si>
    <t>סה"כ הנדסה</t>
  </si>
  <si>
    <t>סה"כ בטחון</t>
  </si>
  <si>
    <t>סה"כ תברואה</t>
  </si>
  <si>
    <t>העברה לתקציב הרגיל סה"כ</t>
  </si>
  <si>
    <t>מקורות
עצמיים</t>
  </si>
  <si>
    <t>שצ"פ</t>
  </si>
  <si>
    <t>בעלים כביש</t>
  </si>
  <si>
    <t>בעלים תיעול</t>
  </si>
  <si>
    <t>השבחה</t>
  </si>
  <si>
    <t>חיצוני</t>
  </si>
  <si>
    <t>הלוואות</t>
  </si>
  <si>
    <t>קרן   חניה</t>
  </si>
  <si>
    <t>הערות</t>
  </si>
  <si>
    <t>הפרוייקט</t>
  </si>
  <si>
    <t>פרק</t>
  </si>
  <si>
    <t>סה"כ קרקעות</t>
  </si>
  <si>
    <t>סה"כ ספריות</t>
  </si>
  <si>
    <t>סה"כ דת</t>
  </si>
  <si>
    <t>העברה לרגיל- מילוות</t>
  </si>
  <si>
    <t>העברה לרגיל- הנדסה</t>
  </si>
  <si>
    <t xml:space="preserve"> גזברית      העירייה</t>
  </si>
  <si>
    <t>קרן משלניק</t>
  </si>
  <si>
    <t>מר שי קינן</t>
  </si>
  <si>
    <t>. 4</t>
  </si>
  <si>
    <t>במידה וההכנסות מקרנות הרשות יהיו גבוהות מעל הצפי שתוקצב, ההלוואות לא ילקחו ובמקומם</t>
  </si>
  <si>
    <t>מספר תב"ר</t>
  </si>
  <si>
    <t>מס"ד</t>
  </si>
  <si>
    <t>תוכנית הפיתוח לשנת 2026</t>
  </si>
  <si>
    <t>תקציב נדרש 2026</t>
  </si>
  <si>
    <t xml:space="preserve"> תקציב מאושר ע"י מועצה+נדרש 2026</t>
  </si>
  <si>
    <t>סה"כ
2026</t>
  </si>
  <si>
    <t xml:space="preserve">מקורות מימון 2026 </t>
  </si>
  <si>
    <t>מאושר ע"י המועצה</t>
  </si>
  <si>
    <t>מוסדות אחרים</t>
  </si>
  <si>
    <t>קרנות אחרות (3)</t>
  </si>
  <si>
    <t>תשלומים בלתי רגילים (4)</t>
  </si>
  <si>
    <t>קרן כללית</t>
  </si>
  <si>
    <t>הנדון: תקציב הפיתוח לשנת 2026</t>
  </si>
  <si>
    <t>מסגרת תקציב הפיתוח לשנת 2026 בהתאם לפירוט הבא:</t>
  </si>
  <si>
    <r>
      <t xml:space="preserve">             תמצית תקציב רגיל (חלק פיתוח) של 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לשנת כספים  </t>
    </r>
    <r>
      <rPr>
        <b/>
        <u/>
        <sz val="18"/>
        <rFont val="David"/>
        <family val="2"/>
        <charset val="177"/>
      </rPr>
      <t>2026.</t>
    </r>
  </si>
  <si>
    <r>
      <t>לשנת התקציב</t>
    </r>
    <r>
      <rPr>
        <b/>
        <u/>
        <sz val="18"/>
        <rFont val="David"/>
        <family val="2"/>
        <charset val="177"/>
      </rPr>
      <t xml:space="preserve"> 2026 </t>
    </r>
    <r>
      <rPr>
        <b/>
        <sz val="18"/>
        <rFont val="David"/>
        <family val="2"/>
        <charset val="177"/>
      </rPr>
      <t>שתמציתו להלן:</t>
    </r>
  </si>
  <si>
    <t>תקציב 2026</t>
  </si>
  <si>
    <t>טבלה מפורטת עם רשימת פרוייקטים חדשים וכאלה הזקוקים לעדכון לשנת 2026.</t>
  </si>
  <si>
    <t>עדכוני רמזורים</t>
  </si>
  <si>
    <t>שיפור והתאמת רמזורים</t>
  </si>
  <si>
    <t>תכנון ופיקוח עליון על הסדרי תנועה זמניים</t>
  </si>
  <si>
    <t>חיבור מרכזיות רמזורים</t>
  </si>
  <si>
    <t>סימון נת"צים בחולון</t>
  </si>
  <si>
    <t>תשלום צו רכבת תחתית (מטרו)</t>
  </si>
  <si>
    <t>הטמעת וליווי תהליכים</t>
  </si>
  <si>
    <t>בוחן היתרים חיצוני</t>
  </si>
  <si>
    <t>מיקור חוץ של 2 שמאים</t>
  </si>
  <si>
    <t>יחידת חילוץ</t>
  </si>
  <si>
    <t>שיקום מקלטים</t>
  </si>
  <si>
    <t>שיפור ומיגון ביטחון</t>
  </si>
  <si>
    <t>תרגילי חירום</t>
  </si>
  <si>
    <t>סככות הצללה</t>
  </si>
  <si>
    <t>שיקום תשתיות בגנים שונים</t>
  </si>
  <si>
    <t>מתקני כושר בגנים</t>
  </si>
  <si>
    <t>תכנון כללי בגינון והפעלת יועצים</t>
  </si>
  <si>
    <t>מתקני משחק מסוגים שונים</t>
  </si>
  <si>
    <t>גינון והשקיה ברחבי העיר</t>
  </si>
  <si>
    <t>שיקום איי תנועה</t>
  </si>
  <si>
    <t>התקנת דשא סינטטי בגנים</t>
  </si>
  <si>
    <t>רכישות חד פעמיות</t>
  </si>
  <si>
    <t>הנגשה ע"פ תוכנית הנגישות</t>
  </si>
  <si>
    <t>דילול שיחיות ושיקום נופי</t>
  </si>
  <si>
    <t>גינות כלבים</t>
  </si>
  <si>
    <t>פרוייקט אופנידן</t>
  </si>
  <si>
    <t>פארק בשכונת ח 370/4</t>
  </si>
  <si>
    <t>התמודדות עם משבר האקלים-נטיעות עצים</t>
  </si>
  <si>
    <t>ביצוע השלמות פיתוח נופי לאורך ציר הרק"ל (שד' ירושלים)</t>
  </si>
  <si>
    <t xml:space="preserve">שדרוג מגרשי ספורט </t>
  </si>
  <si>
    <t xml:space="preserve">גן סיפור "טריקים בצלחת"- הזזת הפסלים והוספת מתקני משחק </t>
  </si>
  <si>
    <t>עבודות פיתוח בגנים בכניסה לעיר- כיכר קוגל (גן ערים תאומות)+ השטח הסמוך לקאנטרי</t>
  </si>
  <si>
    <t>שיקום גן מקלף</t>
  </si>
  <si>
    <t xml:space="preserve">שיקום גנים תוכנית 4 שנתית </t>
  </si>
  <si>
    <t>יישום מדיניות ג'סי כהן והמרכזים רב תפקודיים</t>
  </si>
  <si>
    <t>תכנית אב לשטחים פתוחים</t>
  </si>
  <si>
    <t xml:space="preserve"> בלוק הלהב </t>
  </si>
  <si>
    <t>עבודות פיתוח א.ת.</t>
  </si>
  <si>
    <t>עבודות לטיפול מיוחד במחלף חולון מזרח</t>
  </si>
  <si>
    <t>הצטיידות מועדון נחום (נוער חרדי מנותק)</t>
  </si>
  <si>
    <t>הצטיידות המרכז לגיל הרך</t>
  </si>
  <si>
    <t>הצטיידות בית חם/מועדון לנערה</t>
  </si>
  <si>
    <t>שיפוץ והצטיידות עבור מועדוניות רווחה</t>
  </si>
  <si>
    <t>שיפוץ והצטיידות מרכז שי"ל</t>
  </si>
  <si>
    <t>הצטיידות המרכז להתמכרויות</t>
  </si>
  <si>
    <t>מבנים מסוכנים-הנדסה</t>
  </si>
  <si>
    <t>תכנון ראשוני + מדידות מבני ציבור</t>
  </si>
  <si>
    <t>שמאות חוץ</t>
  </si>
  <si>
    <t>יועץ לעריכת סקר נכסים</t>
  </si>
  <si>
    <t>בחינות ארגוניות, תהליכים ומבנים ארגוניים</t>
  </si>
  <si>
    <t xml:space="preserve">הצטיידות וחידוש ריהוט במבנה השפ"ח </t>
  </si>
  <si>
    <t>ביצוע החלטות וועדות תנועה</t>
  </si>
  <si>
    <t>שיפור תקינות המדרכות בעיר שנפגעו משורשי עצים</t>
  </si>
  <si>
    <t>צביעת שבילי אופניים</t>
  </si>
  <si>
    <t>עב' בטיחות בדרכים</t>
  </si>
  <si>
    <t>שדרוג מעקות בטיחות וגדרות ישנים ובלויים</t>
  </si>
  <si>
    <t>גשמי ברכה</t>
  </si>
  <si>
    <t>תוספת קולטנים ושיפורים של מערכת התיעול</t>
  </si>
  <si>
    <t>החלפת רשתות וקולטנים</t>
  </si>
  <si>
    <t>סימון חניות כחול לבן</t>
  </si>
  <si>
    <t>קירצוף וריבוד כבישים</t>
  </si>
  <si>
    <t xml:space="preserve">שינוי שם תב"ר במקום השם הקודם:"ציפוי כבישים". </t>
  </si>
  <si>
    <t>הנמכות לנכים</t>
  </si>
  <si>
    <t>רכישת סככות אוטובוס</t>
  </si>
  <si>
    <t>הנגשת צמתים ומעברי חצייה</t>
  </si>
  <si>
    <t>ניהול ובקרת פרוייקטים לאומיים</t>
  </si>
  <si>
    <t>פיקוח עירוני על קבלני מהיר לעיר</t>
  </si>
  <si>
    <t>מיסוד כניסה מזרחית לח-370/4</t>
  </si>
  <si>
    <t>פיקוח בטיחות תשתיות בציר בתוואי הרק"ל</t>
  </si>
  <si>
    <t>סקר מיסעות</t>
  </si>
  <si>
    <t>חניונים ציבוריים זמניים</t>
  </si>
  <si>
    <t>תאורה במקומות שונים</t>
  </si>
  <si>
    <t>התייעלות אנרגטית- החלפת גופי תאורה</t>
  </si>
  <si>
    <t>סקר, בדיקות והחלפת עמודי תאורה קורוזיביים ברחבי העיר חולון</t>
  </si>
  <si>
    <t>סקר כולל שטיפה וצילום קווים ע"פ תכנית</t>
  </si>
  <si>
    <t>התותחנים (אצ"ל-לבנים-קטע צפוני)</t>
  </si>
  <si>
    <t>רח' הסיגלון</t>
  </si>
  <si>
    <t>רח' אצ"ל ולח"י</t>
  </si>
  <si>
    <t>רח' מקלף</t>
  </si>
  <si>
    <t>ראש פינה ניקוז</t>
  </si>
  <si>
    <t>שילוט וכריזה לניידות</t>
  </si>
  <si>
    <t>הצטיידות לשיטור העירוני</t>
  </si>
  <si>
    <t>מערכות אכיפה דיגיטליות לאכיפת חוקי העזר</t>
  </si>
  <si>
    <t>התקנת ריהוט גן מעוצב בגנים</t>
  </si>
  <si>
    <t>החלפת והתקנת משטחים בולמי נפילה</t>
  </si>
  <si>
    <t>שיקום מזרקות וותיקות</t>
  </si>
  <si>
    <t>תכנון ושיקום מערכות השקייה בגנים</t>
  </si>
  <si>
    <t>תיקונים מוונדליזם</t>
  </si>
  <si>
    <t>בדיקות ואחזקת עמודי הצללה קורוזיביים</t>
  </si>
  <si>
    <t xml:space="preserve">שיקום גנני </t>
  </si>
  <si>
    <t>הכנסת טכנ' לבקרה וניהול הפסולת</t>
  </si>
  <si>
    <t>החלפת והוספת כל כלי האצירה שבעיר</t>
  </si>
  <si>
    <t>שדרוג תחנת מעבר</t>
  </si>
  <si>
    <t>רכישת טמוני קרקע</t>
  </si>
  <si>
    <t>רכישת כלי אצירה להפרדה לשני זרמים</t>
  </si>
  <si>
    <t>רכישת דחסנים אטומים לריחות ונוזלים עם יחס דחיסה 1:6</t>
  </si>
  <si>
    <t>רכש קרטוניות</t>
  </si>
  <si>
    <t>רכישת סלי אשפה</t>
  </si>
  <si>
    <t>מעצורים ומסתורי אשפה לכלי אצירה פחים</t>
  </si>
  <si>
    <t>שיפוץ טמוני קרקע ומונחי קרקע</t>
  </si>
  <si>
    <t>מצלמות ברחבי העיר</t>
  </si>
  <si>
    <t>מערכת מלאי מצאי ותקלות</t>
  </si>
  <si>
    <t>הגנת פרטיות</t>
  </si>
  <si>
    <t>רכישת מכשירים סלולרים</t>
  </si>
  <si>
    <t>רכש מחשוב</t>
  </si>
  <si>
    <t>אתר אינטרנט חדש</t>
  </si>
  <si>
    <t>אבטחת מידע</t>
  </si>
  <si>
    <t>יועץ כללי למחשוב</t>
  </si>
  <si>
    <t>הוצאות מכרז מערכת שו"ב כלל עירונית</t>
  </si>
  <si>
    <t>טיוב נתוני AD</t>
  </si>
  <si>
    <t>הקמת מחסן נתונים+ BI  ארגוני</t>
  </si>
  <si>
    <t>מרכזית חירום בענן</t>
  </si>
  <si>
    <t xml:space="preserve">מערכת לניהול עובדי הוראה </t>
  </si>
  <si>
    <t>החלפת ריהוט ובלאי בי"ס יסודיים</t>
  </si>
  <si>
    <t>הצטיידות בי"ס יסודי חדשני-שמגר</t>
  </si>
  <si>
    <t>עיצוב סביבות למידה במוסדות חינוך</t>
  </si>
  <si>
    <t>תוכנית תקשוב עירונית בגני ילדים</t>
  </si>
  <si>
    <t>עיצוב סביבות חינוכיות חדשניות</t>
  </si>
  <si>
    <t>מזרקי אפיפן לגני ילדים</t>
  </si>
  <si>
    <t>הצטיידות גנ"י חינוך מיוחד</t>
  </si>
  <si>
    <t xml:space="preserve">הצטיידות פתיחת גנ"י ח"מ ומעברים </t>
  </si>
  <si>
    <t>עיצוב סביבות למידה ב"ס דרכים + 5 גנים לח"מ</t>
  </si>
  <si>
    <t>אגרונום + גיזום</t>
  </si>
  <si>
    <t>הנגשת כיתות שמע</t>
  </si>
  <si>
    <t>תוספת והחלפת מזגנים בבי"ס וגני ילדים</t>
  </si>
  <si>
    <t>שיפוצים מוסדות חינוך</t>
  </si>
  <si>
    <t>פרוייקטים בי"ס-הכנסה והוצאה</t>
  </si>
  <si>
    <t>שמ"ש כללי</t>
  </si>
  <si>
    <t xml:space="preserve"> שיפוץ והצטיידות ספריות בי"ס </t>
  </si>
  <si>
    <t>מיחשוב בבתי ספר</t>
  </si>
  <si>
    <t>הצטיידות ותפעול אגף חדשנות ואתחלא</t>
  </si>
  <si>
    <t>הנגשה פרטנית טכנולוגית</t>
  </si>
  <si>
    <t>רכישת ציוד מיחשוב לחינוך</t>
  </si>
  <si>
    <t>מחשבים ניידים-אגף תנועה</t>
  </si>
  <si>
    <t>מחשבים ניידים-מחלקת מפקחי רישוי פיקוח</t>
  </si>
  <si>
    <t>יועץ לתכנון סביבתי</t>
  </si>
  <si>
    <t>הצטיידות מרכז צעירים</t>
  </si>
  <si>
    <t>תנועת נוער לאומי ביתר</t>
  </si>
  <si>
    <t>תיק תושב 360-קהילה</t>
  </si>
  <si>
    <t>החלפת רכבים</t>
  </si>
  <si>
    <t>בטיחות-מח' פרויקטים והתקשרויות</t>
  </si>
  <si>
    <t>מצלמות דרך לכלל רכבי העירייה</t>
  </si>
  <si>
    <t>רכישת והצבת דפיברילטורים ברחבי העיר</t>
  </si>
  <si>
    <t>ניהול סיכונים JSA – ניתוח תחנת עבודה בהתאם לפעילות היחידות השונות</t>
  </si>
  <si>
    <t>הצטיידות, שיפוץ ומיזוג העירייה</t>
  </si>
  <si>
    <t>4 גנ"י ב 370/4</t>
  </si>
  <si>
    <t>מיגון גנ"י</t>
  </si>
  <si>
    <t xml:space="preserve"> אולם ספורט בתיכון אורט</t>
  </si>
  <si>
    <t>תכנון בי"ס ומסחר ב 370/4</t>
  </si>
  <si>
    <t>תכנון אולם ספורט בח 370/4</t>
  </si>
  <si>
    <t>תכנון הרחבת בי"ס תיכון קציר</t>
  </si>
  <si>
    <t>תכנון שלב ב' תיכון נאות שושנים</t>
  </si>
  <si>
    <t>תכנון מתנס שחקים</t>
  </si>
  <si>
    <t>תכנון כלכלי אסטרטגי לעיר ולאזור התעשייה</t>
  </si>
  <si>
    <t>מנהלת להתחדשות עירונית</t>
  </si>
  <si>
    <t>איטום מבני הרשת</t>
  </si>
  <si>
    <t>תיקון מגרש מתנ"ס וולפסון</t>
  </si>
  <si>
    <t>שיפוץ מעדון הגמלאי -רח' השילוח 23</t>
  </si>
  <si>
    <t>בטיחות ורישוי מתנסים</t>
  </si>
  <si>
    <t>שיפוץ מתנ"סים</t>
  </si>
  <si>
    <t>שיפוצים מועדון גמלאים חובבי ציון</t>
  </si>
  <si>
    <t>שיפוצי במועדון הגמלאים לזרוס</t>
  </si>
  <si>
    <t>שיפוץ מועדון גמלאים פבריגט</t>
  </si>
  <si>
    <t>איטום מרכז קליין</t>
  </si>
  <si>
    <t>הוצאות ניהול ומימוש נכסים</t>
  </si>
  <si>
    <t>הצטיידות שיטור עירוני כנגד פחת ל-3 שנים</t>
  </si>
  <si>
    <t>העברה מתקציב רגיל.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</si>
  <si>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</si>
  <si>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</si>
  <si>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</si>
  <si>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שדרוג ובטיחות מתקני ספורט</t>
  </si>
  <si>
    <t>שיפוץ פרקט אולם גולדה</t>
  </si>
  <si>
    <t>החלפת מערכות מיזוג - אולם ראשי  בגין</t>
  </si>
  <si>
    <t>החלפת מערכת גילוי אש - אולם ראשי בגין</t>
  </si>
  <si>
    <t>החלפת מערכת מיזוג בחדר לחימה תחתון -בגין</t>
  </si>
  <si>
    <t xml:space="preserve">יריעות ביטומניות לאיטום גג מרכז ק"ש </t>
  </si>
  <si>
    <t>שדרוג תאורה במגרש ג' לתאורת לדים- קריית הספורט העירונית</t>
  </si>
  <si>
    <t>החלפת מזגנים חדרי הלבשה אגודות</t>
  </si>
  <si>
    <t>סקר נכסים</t>
  </si>
  <si>
    <t>שיפוצים במוסדות עירוניים</t>
  </si>
  <si>
    <t>פרוייקטים</t>
  </si>
  <si>
    <t>שיפוץ והצטיידות תנועות נוער</t>
  </si>
  <si>
    <t>שינוי שם תב"ר במקום השם הקודם: "אחזקת תנועת נוער".</t>
  </si>
  <si>
    <t>שינוי שם תב"ר במקום השם הקודם: "תכנון מינהל הסכם גג".</t>
  </si>
  <si>
    <t>פרוייקטים בפארק פרס</t>
  </si>
  <si>
    <t>תוכנית חלל של מרכז אתחלא</t>
  </si>
  <si>
    <t>שינוי שם תב"ר במקום השם הקודם: "פרוייקטים במיחשוב".</t>
  </si>
  <si>
    <t>בי"ס מיתרים</t>
  </si>
  <si>
    <t>תכנון בי"ס במתחם המצודה (ת"ג)</t>
  </si>
  <si>
    <t>השתתפות משרד החינוך.</t>
  </si>
  <si>
    <t>סימון שבילי הליכה</t>
  </si>
  <si>
    <t>תכנון וביצוע בי"ס שחקים</t>
  </si>
  <si>
    <t>שיפוץ מרכזי נוער</t>
  </si>
  <si>
    <t>שינוי שם תב"ר במקום השם הקודם: "שיפוץ ושדרוג מרכזי נוער"</t>
  </si>
  <si>
    <t>שינוי שם תב"ר במקום השם הקודם: "אחזקת מרכזי נוער".</t>
  </si>
  <si>
    <t>קרן שיטור.</t>
  </si>
  <si>
    <t>הכנסה מבי"ס.</t>
  </si>
  <si>
    <t xml:space="preserve"> הכנסה ממוסדות חינוך.</t>
  </si>
  <si>
    <t>פרקט אולם מחול ק"ש</t>
  </si>
  <si>
    <t>תכנון משטח גלגיליות במתחם קב"ג</t>
  </si>
  <si>
    <t>מפעל הפיס.</t>
  </si>
  <si>
    <t>קרן תב"עות.</t>
  </si>
  <si>
    <t>שינוי שם תב"ר במקום השם הקודם: "פיקוח עליון על הסדרי תנועה זמניים".</t>
  </si>
  <si>
    <t>שינוי שם תב"ר במקום השם הקודם: "פרויקט מטרו".</t>
  </si>
  <si>
    <t>פריסת רשת סיבים ברחבי העיר</t>
  </si>
  <si>
    <t>שינוי שם תב"ר במקום השם הקודם: "ח' 370/4".</t>
  </si>
  <si>
    <t>פיתוח תשתיות בח 370/4</t>
  </si>
  <si>
    <t>שינוי שם תב"ר במקום השם הקודם: "תכנון העברת מוזיאון הקומיקס".</t>
  </si>
  <si>
    <t>תכנון וביצוע העברת מוזיאון הקומיקס</t>
  </si>
  <si>
    <t>תכנון ושיפוץ מתנ"ס נאות שושנים</t>
  </si>
  <si>
    <t>אומנות רחוב</t>
  </si>
  <si>
    <t>שינוי שם תב"ר במקום השם הקודם:"ניקוי וצביעה במרחב הציבורי". כנגד הקטנה בתקציב רגיל.</t>
  </si>
  <si>
    <t>תשלומים לא רגילים מורכבים מ- 43,555 אלש"ח העברה לתקציב הרגיל לכיסוי מלוות ,</t>
  </si>
  <si>
    <t>24,397 אלש"ח לכיסוי הוצאות למינהל ההנדסה.</t>
  </si>
  <si>
    <t xml:space="preserve">הכנסות מבי"ס. </t>
  </si>
  <si>
    <t>אולם ספורט קציר</t>
  </si>
  <si>
    <t>משרד התרבות והספורט.</t>
  </si>
  <si>
    <t>משרדים אחרים (1)</t>
  </si>
  <si>
    <t>החלפת דשא סינטטי במגרש שחב"ק בקריית הספורט</t>
  </si>
  <si>
    <t>מדים לשיטור העירוני</t>
  </si>
  <si>
    <t>מנהלת הסכם הגג</t>
  </si>
  <si>
    <t xml:space="preserve">הקמת רמזור ברחוב הופיין-זלמן ארן </t>
  </si>
  <si>
    <t>השתתפות מ. החינוך. שינוי שם תב"ר במקום השם הקודם: "תכנון בי"ס שחקים".</t>
  </si>
  <si>
    <t>הצטיידות ועבודות במרכזי נוער</t>
  </si>
  <si>
    <t>הצטיידות מועדון נוער בפנימיית מקווה ישראל</t>
  </si>
  <si>
    <t>העברה לתב"ר 3744.</t>
  </si>
  <si>
    <t>800 א' העברה מתב"ר 2121.</t>
  </si>
  <si>
    <t>משרד החינוך.</t>
  </si>
  <si>
    <t xml:space="preserve"> קרן כביש 22 מלש"ח, קרן תיעול 1.94 מלש"ח, 1.75 מלש"ח קרן תב"עות.</t>
  </si>
  <si>
    <t xml:space="preserve">קרן כללית 3.2 מלש"ח ויתרות בקרנות: תקציב רגיל 0.397 מלש"ח,קרן מכירת נכסים 7.5 מלש"ח, </t>
  </si>
  <si>
    <t>קרן כללית 4.5 מלש"ח, קרן שצ"פ 7 מלש"ח, קרן חניה 2 מלש"ח, קרן שיטור עירוני 0.315 מלש"ח,</t>
  </si>
  <si>
    <t>התב"רים ימומנו מתקציבי קרנות הרשות.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</si>
</sst>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"/>
    <numFmt numFmtId="166" formatCode="#,##0_ ;\-#,##0\ "/>
    <numFmt numFmtId="167" formatCode="#,##0_);\(#,##0\)"/>
    <numFmt numFmtId="168" formatCode="_ * #,##0.0_ ;_ * \-#,##0.0_ ;_ * &quot;-&quot;??_ ;_ @_ "/>
    <numFmt numFmtId="169" formatCode="_ * #,##0.0000_ ;_ * \-#,##0.0000_ ;_ * &quot;-&quot;??_ ;_ @_ "/>
  </numFmts>
  <fonts count="45" x14ac:knownFonts="1">
    <font>
      <sz val="10"/>
      <name val="Arial"/>
      <family val="2"/>
    </font>
    <font>
      <sz val="10"/>
      <name val="Arial"/>
      <family val="2"/>
    </font>
    <font>
      <sz val="18"/>
      <name val="Tahoma"/>
      <family val="2"/>
    </font>
    <font>
      <b/>
      <sz val="15"/>
      <name val="Arial"/>
      <family val="2"/>
    </font>
    <font>
      <b/>
      <sz val="18"/>
      <name val="Arial"/>
      <family val="2"/>
    </font>
    <font>
      <b/>
      <sz val="18"/>
      <color indexed="12"/>
      <name val="Tahoma"/>
      <family val="2"/>
    </font>
    <font>
      <sz val="18"/>
      <name val="Arial"/>
      <family val="2"/>
    </font>
    <font>
      <b/>
      <sz val="18"/>
      <color indexed="12"/>
      <name val="Comic Sans MS"/>
      <family val="4"/>
    </font>
    <font>
      <b/>
      <sz val="18"/>
      <name val="David"/>
      <family val="2"/>
      <charset val="177"/>
    </font>
    <font>
      <b/>
      <sz val="18"/>
      <color indexed="12"/>
      <name val="David"/>
      <family val="2"/>
      <charset val="177"/>
    </font>
    <font>
      <b/>
      <sz val="20"/>
      <name val="David"/>
      <family val="2"/>
      <charset val="177"/>
    </font>
    <font>
      <b/>
      <sz val="15"/>
      <name val="David"/>
      <family val="2"/>
      <charset val="177"/>
    </font>
    <font>
      <b/>
      <u/>
      <sz val="18"/>
      <name val="David"/>
      <family val="2"/>
      <charset val="177"/>
    </font>
    <font>
      <b/>
      <u/>
      <sz val="18"/>
      <name val="Arial"/>
      <family val="2"/>
    </font>
    <font>
      <b/>
      <sz val="18"/>
      <color indexed="10"/>
      <name val="David"/>
      <family val="2"/>
      <charset val="177"/>
    </font>
    <font>
      <sz val="15"/>
      <name val="Arial"/>
      <family val="2"/>
    </font>
    <font>
      <sz val="18"/>
      <name val="David"/>
      <family val="2"/>
      <charset val="177"/>
    </font>
    <font>
      <sz val="15"/>
      <name val="David"/>
      <family val="2"/>
      <charset val="177"/>
    </font>
    <font>
      <b/>
      <sz val="16"/>
      <name val="Arial"/>
      <family val="2"/>
    </font>
    <font>
      <sz val="12"/>
      <name val="Arial"/>
      <family val="2"/>
    </font>
    <font>
      <b/>
      <sz val="18"/>
      <name val="Tahoma"/>
      <family val="2"/>
    </font>
    <font>
      <b/>
      <sz val="12"/>
      <name val="Arial"/>
      <family val="2"/>
    </font>
    <font>
      <b/>
      <sz val="12"/>
      <color indexed="12"/>
      <name val="Tahoma"/>
      <family val="2"/>
    </font>
    <font>
      <sz val="12"/>
      <name val="Tms Rmn"/>
      <charset val="177"/>
    </font>
    <font>
      <sz val="22"/>
      <color theme="1"/>
      <name val="David"/>
      <family val="2"/>
      <charset val="177"/>
    </font>
    <font>
      <sz val="18"/>
      <color theme="1"/>
      <name val="David"/>
      <family val="2"/>
      <charset val="177"/>
    </font>
    <font>
      <b/>
      <sz val="22"/>
      <color theme="1"/>
      <name val="David"/>
      <family val="2"/>
      <charset val="177"/>
    </font>
    <font>
      <sz val="20"/>
      <color theme="1"/>
      <name val="David"/>
      <family val="2"/>
      <charset val="177"/>
    </font>
    <font>
      <sz val="12"/>
      <name val="David"/>
      <family val="2"/>
      <charset val="177"/>
    </font>
    <font>
      <b/>
      <sz val="22"/>
      <name val="David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Arial"/>
      <family val="2"/>
      <charset val="177"/>
    </font>
    <font>
      <sz val="14"/>
      <color rgb="FF7030A0"/>
      <name val="Arial"/>
      <family val="2"/>
      <charset val="177"/>
      <scheme val="minor"/>
    </font>
    <font>
      <sz val="14"/>
      <name val="Arial"/>
      <family val="2"/>
      <charset val="177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36"/>
      <color theme="1"/>
      <name val="David"/>
      <family val="2"/>
      <charset val="177"/>
    </font>
    <font>
      <b/>
      <sz val="36"/>
      <color theme="1"/>
      <name val="David"/>
      <family val="2"/>
      <charset val="177"/>
    </font>
    <font>
      <sz val="24"/>
      <color theme="1"/>
      <name val="David"/>
      <family val="2"/>
      <charset val="177"/>
    </font>
    <font>
      <sz val="24"/>
      <name val="David"/>
      <family val="2"/>
      <charset val="177"/>
    </font>
    <font>
      <b/>
      <sz val="24"/>
      <color theme="1"/>
      <name val="David"/>
      <family val="2"/>
      <charset val="177"/>
    </font>
    <font>
      <sz val="24"/>
      <color theme="1"/>
      <name val="Arial"/>
      <family val="2"/>
    </font>
    <font>
      <b/>
      <sz val="24"/>
      <name val="David"/>
      <family val="2"/>
      <charset val="177"/>
    </font>
    <font>
      <sz val="24"/>
      <name val="Arial"/>
      <family val="2"/>
    </font>
    <font>
      <sz val="24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2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8" tint="0.79998168889431442"/>
        <bgColor indexed="2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3" fillId="0" borderId="0"/>
    <xf numFmtId="0" fontId="28" fillId="0" borderId="0"/>
    <xf numFmtId="0" fontId="30" fillId="5" borderId="0" applyNumberFormat="0" applyBorder="0" applyAlignment="0" applyProtection="0"/>
    <xf numFmtId="0" fontId="31" fillId="0" borderId="0"/>
    <xf numFmtId="0" fontId="30" fillId="8" borderId="0" applyNumberFormat="0" applyBorder="0" applyAlignment="0" applyProtection="0"/>
  </cellStyleXfs>
  <cellXfs count="5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 readingOrder="2"/>
    </xf>
    <xf numFmtId="14" fontId="3" fillId="2" borderId="0" xfId="0" applyNumberFormat="1" applyFont="1" applyFill="1"/>
    <xf numFmtId="0" fontId="7" fillId="0" borderId="0" xfId="0" applyFont="1" applyAlignment="1">
      <alignment horizontal="center" readingOrder="2"/>
    </xf>
    <xf numFmtId="0" fontId="6" fillId="0" borderId="0" xfId="0" applyFont="1"/>
    <xf numFmtId="0" fontId="5" fillId="0" borderId="0" xfId="0" applyFont="1" applyAlignment="1">
      <alignment horizontal="center" readingOrder="2"/>
    </xf>
    <xf numFmtId="0" fontId="8" fillId="0" borderId="0" xfId="0" applyFont="1"/>
    <xf numFmtId="0" fontId="9" fillId="0" borderId="0" xfId="0" applyFont="1" applyAlignment="1">
      <alignment horizontal="center" wrapText="1" readingOrder="2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/>
    <xf numFmtId="0" fontId="5" fillId="0" borderId="0" xfId="0" applyFont="1" applyAlignment="1">
      <alignment horizontal="center" wrapText="1" readingOrder="2"/>
    </xf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2" borderId="0" xfId="0" applyFont="1" applyFill="1"/>
    <xf numFmtId="0" fontId="14" fillId="2" borderId="0" xfId="0" applyFont="1" applyFill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2" fontId="8" fillId="0" borderId="3" xfId="0" applyNumberFormat="1" applyFont="1" applyBorder="1"/>
    <xf numFmtId="0" fontId="8" fillId="0" borderId="4" xfId="0" applyFont="1" applyBorder="1"/>
    <xf numFmtId="164" fontId="8" fillId="0" borderId="5" xfId="1" applyNumberFormat="1" applyFont="1" applyBorder="1"/>
    <xf numFmtId="0" fontId="8" fillId="0" borderId="3" xfId="0" applyFont="1" applyBorder="1"/>
    <xf numFmtId="164" fontId="8" fillId="0" borderId="5" xfId="1" applyNumberFormat="1" applyFont="1" applyBorder="1" applyAlignment="1">
      <alignment wrapText="1"/>
    </xf>
    <xf numFmtId="164" fontId="3" fillId="0" borderId="0" xfId="0" applyNumberFormat="1" applyFont="1"/>
    <xf numFmtId="164" fontId="8" fillId="0" borderId="6" xfId="1" applyNumberFormat="1" applyFont="1" applyBorder="1"/>
    <xf numFmtId="0" fontId="8" fillId="3" borderId="3" xfId="0" applyFont="1" applyFill="1" applyBorder="1"/>
    <xf numFmtId="164" fontId="8" fillId="3" borderId="6" xfId="1" applyNumberFormat="1" applyFont="1" applyFill="1" applyBorder="1"/>
    <xf numFmtId="164" fontId="3" fillId="0" borderId="0" xfId="1" applyNumberFormat="1" applyFont="1"/>
    <xf numFmtId="43" fontId="3" fillId="0" borderId="0" xfId="0" applyNumberFormat="1" applyFont="1"/>
    <xf numFmtId="0" fontId="15" fillId="0" borderId="0" xfId="0" applyFont="1"/>
    <xf numFmtId="164" fontId="15" fillId="0" borderId="0" xfId="0" applyNumberFormat="1" applyFont="1"/>
    <xf numFmtId="0" fontId="8" fillId="0" borderId="7" xfId="0" applyFont="1" applyBorder="1"/>
    <xf numFmtId="164" fontId="8" fillId="0" borderId="6" xfId="1" applyNumberFormat="1" applyFont="1" applyFill="1" applyBorder="1"/>
    <xf numFmtId="164" fontId="8" fillId="0" borderId="8" xfId="1" applyNumberFormat="1" applyFont="1" applyBorder="1"/>
    <xf numFmtId="164" fontId="8" fillId="0" borderId="2" xfId="1" applyNumberFormat="1" applyFont="1" applyBorder="1"/>
    <xf numFmtId="164" fontId="11" fillId="0" borderId="0" xfId="1" applyNumberFormat="1" applyFont="1" applyBorder="1"/>
    <xf numFmtId="0" fontId="8" fillId="0" borderId="0" xfId="0" applyFont="1" applyAlignment="1">
      <alignment horizontal="center"/>
    </xf>
    <xf numFmtId="164" fontId="8" fillId="0" borderId="0" xfId="1" applyNumberFormat="1" applyFont="1" applyBorder="1"/>
    <xf numFmtId="0" fontId="8" fillId="0" borderId="0" xfId="0" applyFont="1" applyAlignment="1">
      <alignment horizontal="right" readingOrder="2"/>
    </xf>
    <xf numFmtId="0" fontId="16" fillId="0" borderId="0" xfId="0" applyFont="1"/>
    <xf numFmtId="0" fontId="11" fillId="0" borderId="0" xfId="0" applyFont="1" applyAlignment="1">
      <alignment horizontal="right" readingOrder="2"/>
    </xf>
    <xf numFmtId="0" fontId="17" fillId="0" borderId="0" xfId="0" applyFont="1"/>
    <xf numFmtId="0" fontId="8" fillId="3" borderId="0" xfId="0" applyFont="1" applyFill="1" applyAlignment="1">
      <alignment horizontal="right" readingOrder="2"/>
    </xf>
    <xf numFmtId="0" fontId="8" fillId="0" borderId="12" xfId="0" applyFont="1" applyBorder="1"/>
    <xf numFmtId="0" fontId="11" fillId="3" borderId="0" xfId="0" applyFont="1" applyFill="1" applyAlignment="1">
      <alignment horizontal="right" readingOrder="2"/>
    </xf>
    <xf numFmtId="0" fontId="8" fillId="2" borderId="0" xfId="0" applyFont="1" applyFill="1" applyAlignment="1">
      <alignment horizontal="right" readingOrder="2"/>
    </xf>
    <xf numFmtId="0" fontId="11" fillId="2" borderId="0" xfId="0" applyFont="1" applyFill="1" applyAlignment="1">
      <alignment horizontal="right" readingOrder="2"/>
    </xf>
    <xf numFmtId="0" fontId="8" fillId="0" borderId="0" xfId="0" applyFont="1" applyAlignment="1">
      <alignment readingOrder="2"/>
    </xf>
    <xf numFmtId="0" fontId="17" fillId="0" borderId="0" xfId="0" applyFont="1" applyAlignment="1">
      <alignment readingOrder="2"/>
    </xf>
    <xf numFmtId="0" fontId="11" fillId="0" borderId="0" xfId="0" applyFont="1" applyAlignment="1">
      <alignment readingOrder="2"/>
    </xf>
    <xf numFmtId="0" fontId="16" fillId="0" borderId="0" xfId="0" quotePrefix="1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quotePrefix="1" applyFont="1"/>
    <xf numFmtId="0" fontId="8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" fillId="0" borderId="0" xfId="0" applyFont="1"/>
    <xf numFmtId="0" fontId="21" fillId="0" borderId="0" xfId="0" applyFont="1"/>
    <xf numFmtId="0" fontId="2" fillId="0" borderId="0" xfId="0" applyFont="1" applyAlignment="1">
      <alignment horizontal="center" vertical="top" readingOrder="2"/>
    </xf>
    <xf numFmtId="0" fontId="22" fillId="0" borderId="0" xfId="0" applyFont="1" applyAlignment="1">
      <alignment horizontal="center" readingOrder="2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/>
    <xf numFmtId="0" fontId="24" fillId="2" borderId="0" xfId="0" applyFont="1" applyFill="1"/>
    <xf numFmtId="0" fontId="25" fillId="2" borderId="0" xfId="0" applyFont="1" applyFill="1" applyAlignment="1">
      <alignment vertical="center"/>
    </xf>
    <xf numFmtId="0" fontId="25" fillId="2" borderId="0" xfId="0" applyFont="1" applyFill="1"/>
    <xf numFmtId="0" fontId="25" fillId="0" borderId="0" xfId="0" applyFont="1" applyAlignment="1" applyProtection="1">
      <alignment horizontal="center"/>
      <protection locked="0"/>
    </xf>
    <xf numFmtId="0" fontId="25" fillId="2" borderId="0" xfId="0" applyFont="1" applyFill="1" applyProtection="1">
      <protection locked="0"/>
    </xf>
    <xf numFmtId="0" fontId="25" fillId="0" borderId="0" xfId="0" applyFont="1" applyAlignment="1">
      <alignment horizontal="center"/>
    </xf>
    <xf numFmtId="164" fontId="27" fillId="2" borderId="0" xfId="1" applyNumberFormat="1" applyFont="1" applyFill="1"/>
    <xf numFmtId="164" fontId="25" fillId="2" borderId="0" xfId="0" applyNumberFormat="1" applyFont="1" applyFill="1"/>
    <xf numFmtId="43" fontId="25" fillId="2" borderId="0" xfId="0" applyNumberFormat="1" applyFont="1" applyFill="1"/>
    <xf numFmtId="0" fontId="25" fillId="2" borderId="0" xfId="0" applyFont="1" applyFill="1" applyAlignment="1">
      <alignment horizontal="center"/>
    </xf>
    <xf numFmtId="0" fontId="25" fillId="2" borderId="0" xfId="0" applyFont="1" applyFill="1" applyAlignment="1" applyProtection="1">
      <alignment horizontal="center"/>
      <protection locked="0"/>
    </xf>
    <xf numFmtId="4" fontId="0" fillId="0" borderId="0" xfId="0" applyNumberFormat="1"/>
    <xf numFmtId="0" fontId="32" fillId="0" borderId="0" xfId="0" applyFont="1"/>
    <xf numFmtId="4" fontId="32" fillId="0" borderId="0" xfId="0" applyNumberFormat="1" applyFont="1"/>
    <xf numFmtId="164" fontId="32" fillId="0" borderId="0" xfId="1" applyNumberFormat="1" applyFont="1" applyFill="1"/>
    <xf numFmtId="0" fontId="32" fillId="0" borderId="0" xfId="0" applyFont="1" applyAlignment="1">
      <alignment readingOrder="2"/>
    </xf>
    <xf numFmtId="0" fontId="33" fillId="0" borderId="0" xfId="0" applyFont="1"/>
    <xf numFmtId="4" fontId="33" fillId="0" borderId="0" xfId="0" applyNumberFormat="1" applyFont="1"/>
    <xf numFmtId="0" fontId="16" fillId="2" borderId="0" xfId="0" applyFont="1" applyFill="1"/>
    <xf numFmtId="0" fontId="16" fillId="2" borderId="0" xfId="0" applyFont="1" applyFill="1" applyProtection="1">
      <protection locked="0"/>
    </xf>
    <xf numFmtId="164" fontId="11" fillId="0" borderId="0" xfId="0" applyNumberFormat="1" applyFont="1" applyAlignment="1">
      <alignment horizontal="right" readingOrder="2"/>
    </xf>
    <xf numFmtId="164" fontId="11" fillId="0" borderId="0" xfId="0" applyNumberFormat="1" applyFont="1"/>
    <xf numFmtId="164" fontId="16" fillId="0" borderId="0" xfId="0" applyNumberFormat="1" applyFont="1"/>
    <xf numFmtId="0" fontId="0" fillId="0" borderId="0" xfId="0" applyFont="1"/>
    <xf numFmtId="14" fontId="10" fillId="0" borderId="0" xfId="0" applyNumberFormat="1" applyFont="1" applyFill="1" applyAlignment="1">
      <alignment horizontal="left"/>
    </xf>
    <xf numFmtId="0" fontId="36" fillId="2" borderId="0" xfId="0" applyFont="1" applyFill="1" applyAlignment="1">
      <alignment vertical="center"/>
    </xf>
    <xf numFmtId="1" fontId="26" fillId="6" borderId="24" xfId="7" applyNumberFormat="1" applyFont="1" applyFill="1" applyBorder="1" applyAlignment="1" applyProtection="1">
      <alignment horizontal="center" vertical="center" wrapText="1" readingOrder="1"/>
    </xf>
    <xf numFmtId="1" fontId="26" fillId="6" borderId="1" xfId="7" applyNumberFormat="1" applyFont="1" applyFill="1" applyBorder="1" applyAlignment="1" applyProtection="1">
      <alignment horizontal="center" vertical="center" wrapText="1" readingOrder="1"/>
    </xf>
    <xf numFmtId="0" fontId="38" fillId="2" borderId="48" xfId="0" applyFont="1" applyFill="1" applyBorder="1" applyAlignment="1">
      <alignment vertical="center"/>
    </xf>
    <xf numFmtId="0" fontId="38" fillId="2" borderId="41" xfId="0" applyFont="1" applyFill="1" applyBorder="1" applyAlignment="1" applyProtection="1">
      <alignment horizontal="center" vertical="center"/>
      <protection locked="0"/>
    </xf>
    <xf numFmtId="0" fontId="38" fillId="0" borderId="16" xfId="0" applyFont="1" applyBorder="1" applyAlignment="1" applyProtection="1">
      <alignment horizontal="center" vertical="center"/>
      <protection locked="0"/>
    </xf>
    <xf numFmtId="0" fontId="39" fillId="2" borderId="25" xfId="0" applyFont="1" applyFill="1" applyBorder="1" applyAlignment="1" applyProtection="1">
      <alignment vertical="center"/>
      <protection locked="0"/>
    </xf>
    <xf numFmtId="164" fontId="38" fillId="2" borderId="33" xfId="2" applyNumberFormat="1" applyFont="1" applyFill="1" applyBorder="1" applyAlignment="1" applyProtection="1">
      <alignment vertical="center"/>
      <protection locked="0"/>
    </xf>
    <xf numFmtId="164" fontId="38" fillId="0" borderId="33" xfId="2" applyNumberFormat="1" applyFont="1" applyFill="1" applyBorder="1" applyAlignment="1" applyProtection="1">
      <alignment vertical="center"/>
      <protection locked="0"/>
    </xf>
    <xf numFmtId="164" fontId="38" fillId="2" borderId="42" xfId="2" applyNumberFormat="1" applyFont="1" applyFill="1" applyBorder="1" applyAlignment="1" applyProtection="1">
      <alignment vertical="center"/>
      <protection locked="0"/>
    </xf>
    <xf numFmtId="164" fontId="38" fillId="2" borderId="41" xfId="2" applyNumberFormat="1" applyFont="1" applyFill="1" applyBorder="1" applyAlignment="1" applyProtection="1">
      <alignment vertical="center"/>
      <protection locked="0"/>
    </xf>
    <xf numFmtId="164" fontId="38" fillId="2" borderId="16" xfId="2" applyNumberFormat="1" applyFont="1" applyFill="1" applyBorder="1" applyAlignment="1" applyProtection="1">
      <alignment vertical="center"/>
      <protection locked="0"/>
    </xf>
    <xf numFmtId="164" fontId="38" fillId="2" borderId="15" xfId="2" applyNumberFormat="1" applyFont="1" applyFill="1" applyBorder="1" applyAlignment="1" applyProtection="1">
      <alignment vertical="center"/>
      <protection locked="0"/>
    </xf>
    <xf numFmtId="164" fontId="38" fillId="2" borderId="9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horizontal="right" vertical="center"/>
      <protection locked="0"/>
    </xf>
    <xf numFmtId="0" fontId="38" fillId="2" borderId="0" xfId="0" applyFont="1" applyFill="1"/>
    <xf numFmtId="0" fontId="38" fillId="2" borderId="26" xfId="0" applyFont="1" applyFill="1" applyBorder="1" applyAlignment="1" applyProtection="1">
      <alignment horizontal="center" vertical="center"/>
      <protection locked="0"/>
    </xf>
    <xf numFmtId="0" fontId="38" fillId="0" borderId="4" xfId="0" applyFont="1" applyBorder="1" applyAlignment="1" applyProtection="1">
      <alignment horizontal="center" vertical="center"/>
      <protection locked="0"/>
    </xf>
    <xf numFmtId="0" fontId="39" fillId="2" borderId="31" xfId="0" applyFont="1" applyFill="1" applyBorder="1" applyAlignment="1" applyProtection="1">
      <alignment vertical="center"/>
      <protection locked="0"/>
    </xf>
    <xf numFmtId="164" fontId="38" fillId="2" borderId="30" xfId="2" applyNumberFormat="1" applyFont="1" applyFill="1" applyBorder="1" applyAlignment="1" applyProtection="1">
      <alignment vertical="center"/>
      <protection locked="0"/>
    </xf>
    <xf numFmtId="164" fontId="39" fillId="0" borderId="27" xfId="2" applyNumberFormat="1" applyFont="1" applyFill="1" applyBorder="1" applyAlignment="1" applyProtection="1">
      <alignment vertical="center"/>
      <protection locked="0"/>
    </xf>
    <xf numFmtId="164" fontId="38" fillId="2" borderId="26" xfId="2" applyNumberFormat="1" applyFont="1" applyFill="1" applyBorder="1" applyAlignment="1" applyProtection="1">
      <alignment vertical="center"/>
      <protection locked="0"/>
    </xf>
    <xf numFmtId="164" fontId="38" fillId="2" borderId="4" xfId="2" applyNumberFormat="1" applyFont="1" applyFill="1" applyBorder="1" applyAlignment="1" applyProtection="1">
      <alignment vertical="center"/>
      <protection locked="0"/>
    </xf>
    <xf numFmtId="164" fontId="38" fillId="2" borderId="40" xfId="2" applyNumberFormat="1" applyFont="1" applyFill="1" applyBorder="1" applyAlignment="1" applyProtection="1">
      <alignment vertical="center"/>
      <protection locked="0"/>
    </xf>
    <xf numFmtId="164" fontId="38" fillId="2" borderId="48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vertical="center"/>
      <protection locked="0"/>
    </xf>
    <xf numFmtId="164" fontId="40" fillId="2" borderId="14" xfId="2" applyNumberFormat="1" applyFont="1" applyFill="1" applyBorder="1" applyAlignment="1" applyProtection="1">
      <alignment vertical="center"/>
      <protection locked="0"/>
    </xf>
    <xf numFmtId="164" fontId="40" fillId="0" borderId="14" xfId="2" applyNumberFormat="1" applyFont="1" applyFill="1" applyBorder="1" applyAlignment="1" applyProtection="1">
      <alignment vertical="center"/>
      <protection locked="0"/>
    </xf>
    <xf numFmtId="164" fontId="40" fillId="2" borderId="46" xfId="2" applyNumberFormat="1" applyFont="1" applyFill="1" applyBorder="1" applyAlignment="1" applyProtection="1">
      <alignment vertical="center"/>
      <protection locked="0"/>
    </xf>
    <xf numFmtId="0" fontId="38" fillId="0" borderId="1" xfId="0" applyFont="1" applyFill="1" applyBorder="1" applyAlignment="1">
      <alignment vertical="center"/>
    </xf>
    <xf numFmtId="0" fontId="38" fillId="0" borderId="10" xfId="0" applyFont="1" applyFill="1" applyBorder="1" applyAlignment="1" applyProtection="1">
      <alignment horizontal="center" vertical="center"/>
      <protection locked="0"/>
    </xf>
    <xf numFmtId="0" fontId="38" fillId="4" borderId="1" xfId="0" applyFont="1" applyFill="1" applyBorder="1" applyAlignment="1" applyProtection="1">
      <alignment horizontal="center" vertical="center"/>
      <protection locked="0"/>
    </xf>
    <xf numFmtId="0" fontId="39" fillId="0" borderId="43" xfId="0" applyFont="1" applyFill="1" applyBorder="1" applyAlignment="1" applyProtection="1">
      <alignment vertical="center" wrapText="1"/>
      <protection locked="0"/>
    </xf>
    <xf numFmtId="164" fontId="38" fillId="0" borderId="23" xfId="2" applyNumberFormat="1" applyFont="1" applyFill="1" applyBorder="1" applyAlignment="1" applyProtection="1">
      <alignment vertical="center"/>
      <protection locked="0"/>
    </xf>
    <xf numFmtId="164" fontId="38" fillId="0" borderId="24" xfId="2" applyNumberFormat="1" applyFont="1" applyFill="1" applyBorder="1" applyAlignment="1" applyProtection="1">
      <alignment vertical="center"/>
      <protection locked="0"/>
    </xf>
    <xf numFmtId="164" fontId="38" fillId="0" borderId="10" xfId="2" applyNumberFormat="1" applyFont="1" applyFill="1" applyBorder="1" applyAlignment="1" applyProtection="1">
      <alignment vertical="center"/>
      <protection locked="0"/>
    </xf>
    <xf numFmtId="164" fontId="38" fillId="0" borderId="1" xfId="2" applyNumberFormat="1" applyFont="1" applyFill="1" applyBorder="1" applyAlignment="1" applyProtection="1">
      <alignment vertical="center"/>
      <protection locked="0"/>
    </xf>
    <xf numFmtId="164" fontId="38" fillId="0" borderId="9" xfId="2" applyNumberFormat="1" applyFont="1" applyFill="1" applyBorder="1" applyAlignment="1" applyProtection="1">
      <alignment vertical="center"/>
      <protection locked="0"/>
    </xf>
    <xf numFmtId="164" fontId="38" fillId="0" borderId="42" xfId="2" applyNumberFormat="1" applyFont="1" applyFill="1" applyBorder="1" applyAlignment="1" applyProtection="1">
      <alignment vertical="center"/>
      <protection locked="0"/>
    </xf>
    <xf numFmtId="0" fontId="38" fillId="0" borderId="1" xfId="0" applyFont="1" applyFill="1" applyBorder="1" applyAlignment="1" applyProtection="1">
      <alignment vertical="center" wrapText="1"/>
      <protection locked="0"/>
    </xf>
    <xf numFmtId="0" fontId="38" fillId="0" borderId="0" xfId="0" applyFont="1" applyFill="1"/>
    <xf numFmtId="0" fontId="39" fillId="0" borderId="1" xfId="0" applyFont="1" applyFill="1" applyBorder="1" applyAlignment="1">
      <alignment horizontal="right" vertical="center"/>
    </xf>
    <xf numFmtId="0" fontId="39" fillId="0" borderId="10" xfId="0" applyFont="1" applyFill="1" applyBorder="1" applyAlignment="1" applyProtection="1">
      <alignment horizontal="center" vertical="center"/>
      <protection locked="0"/>
    </xf>
    <xf numFmtId="0" fontId="39" fillId="0" borderId="1" xfId="0" applyFont="1" applyFill="1" applyBorder="1" applyAlignment="1" applyProtection="1">
      <alignment horizontal="center" vertical="center"/>
      <protection locked="0"/>
    </xf>
    <xf numFmtId="164" fontId="39" fillId="0" borderId="23" xfId="2" applyNumberFormat="1" applyFont="1" applyFill="1" applyBorder="1" applyAlignment="1" applyProtection="1">
      <alignment vertical="center"/>
      <protection locked="0"/>
    </xf>
    <xf numFmtId="164" fontId="39" fillId="0" borderId="33" xfId="2" applyNumberFormat="1" applyFont="1" applyFill="1" applyBorder="1" applyAlignment="1" applyProtection="1">
      <alignment vertical="center"/>
      <protection locked="0"/>
    </xf>
    <xf numFmtId="164" fontId="39" fillId="0" borderId="24" xfId="2" applyNumberFormat="1" applyFont="1" applyFill="1" applyBorder="1" applyAlignment="1" applyProtection="1">
      <alignment vertical="center"/>
      <protection locked="0"/>
    </xf>
    <xf numFmtId="164" fontId="39" fillId="0" borderId="10" xfId="2" applyNumberFormat="1" applyFont="1" applyFill="1" applyBorder="1" applyAlignment="1" applyProtection="1">
      <alignment vertical="center"/>
      <protection locked="0"/>
    </xf>
    <xf numFmtId="164" fontId="39" fillId="0" borderId="1" xfId="2" applyNumberFormat="1" applyFont="1" applyFill="1" applyBorder="1" applyAlignment="1" applyProtection="1">
      <alignment vertical="center"/>
      <protection locked="0"/>
    </xf>
    <xf numFmtId="164" fontId="39" fillId="0" borderId="9" xfId="2" applyNumberFormat="1" applyFont="1" applyFill="1" applyBorder="1" applyAlignment="1" applyProtection="1">
      <alignment vertical="center"/>
      <protection locked="0"/>
    </xf>
    <xf numFmtId="164" fontId="39" fillId="0" borderId="42" xfId="2" applyNumberFormat="1" applyFont="1" applyFill="1" applyBorder="1" applyAlignment="1" applyProtection="1">
      <alignment vertical="center"/>
      <protection locked="0"/>
    </xf>
    <xf numFmtId="0" fontId="39" fillId="0" borderId="1" xfId="0" applyFont="1" applyFill="1" applyBorder="1" applyAlignment="1" applyProtection="1">
      <alignment vertical="center" wrapText="1" readingOrder="2"/>
      <protection locked="0"/>
    </xf>
    <xf numFmtId="0" fontId="39" fillId="0" borderId="0" xfId="0" applyFont="1" applyFill="1"/>
    <xf numFmtId="0" fontId="39" fillId="0" borderId="1" xfId="0" applyFont="1" applyFill="1" applyBorder="1" applyAlignment="1">
      <alignment vertical="center"/>
    </xf>
    <xf numFmtId="0" fontId="39" fillId="0" borderId="26" xfId="0" applyFont="1" applyFill="1" applyBorder="1" applyAlignment="1" applyProtection="1">
      <alignment horizontal="center" vertical="center"/>
      <protection locked="0"/>
    </xf>
    <xf numFmtId="0" fontId="39" fillId="0" borderId="4" xfId="0" applyFont="1" applyFill="1" applyBorder="1" applyAlignment="1" applyProtection="1">
      <alignment horizontal="center" vertical="center"/>
      <protection locked="0"/>
    </xf>
    <xf numFmtId="0" fontId="39" fillId="0" borderId="31" xfId="0" applyFont="1" applyFill="1" applyBorder="1" applyAlignment="1" applyProtection="1">
      <alignment vertical="center" wrapText="1"/>
      <protection locked="0"/>
    </xf>
    <xf numFmtId="164" fontId="39" fillId="0" borderId="30" xfId="2" applyNumberFormat="1" applyFont="1" applyFill="1" applyBorder="1" applyAlignment="1" applyProtection="1">
      <alignment vertical="center"/>
      <protection locked="0"/>
    </xf>
    <xf numFmtId="164" fontId="39" fillId="0" borderId="26" xfId="2" applyNumberFormat="1" applyFont="1" applyFill="1" applyBorder="1" applyAlignment="1" applyProtection="1">
      <alignment vertical="center"/>
      <protection locked="0"/>
    </xf>
    <xf numFmtId="164" fontId="39" fillId="0" borderId="4" xfId="2" applyNumberFormat="1" applyFont="1" applyFill="1" applyBorder="1" applyAlignment="1" applyProtection="1">
      <alignment vertical="center"/>
      <protection locked="0"/>
    </xf>
    <xf numFmtId="164" fontId="39" fillId="0" borderId="29" xfId="2" applyNumberFormat="1" applyFont="1" applyFill="1" applyBorder="1" applyAlignment="1" applyProtection="1">
      <alignment vertical="center"/>
      <protection locked="0"/>
    </xf>
    <xf numFmtId="0" fontId="39" fillId="0" borderId="16" xfId="0" applyFont="1" applyFill="1" applyBorder="1" applyAlignment="1" applyProtection="1">
      <alignment vertical="center" wrapText="1"/>
      <protection locked="0"/>
    </xf>
    <xf numFmtId="0" fontId="39" fillId="0" borderId="0" xfId="0" applyFont="1" applyFill="1" applyAlignment="1">
      <alignment vertical="center"/>
    </xf>
    <xf numFmtId="0" fontId="39" fillId="4" borderId="1" xfId="0" applyFont="1" applyFill="1" applyBorder="1" applyAlignment="1" applyProtection="1">
      <alignment horizontal="center" vertical="center"/>
      <protection locked="0"/>
    </xf>
    <xf numFmtId="0" fontId="39" fillId="2" borderId="1" xfId="0" applyFont="1" applyFill="1" applyBorder="1" applyAlignment="1">
      <alignment vertical="center"/>
    </xf>
    <xf numFmtId="0" fontId="39" fillId="2" borderId="10" xfId="0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43" xfId="0" applyFont="1" applyBorder="1" applyAlignment="1" applyProtection="1">
      <alignment vertical="center" wrapText="1"/>
      <protection locked="0"/>
    </xf>
    <xf numFmtId="164" fontId="39" fillId="2" borderId="33" xfId="2" applyNumberFormat="1" applyFont="1" applyFill="1" applyBorder="1" applyAlignment="1" applyProtection="1">
      <alignment vertical="center"/>
      <protection locked="0"/>
    </xf>
    <xf numFmtId="164" fontId="39" fillId="2" borderId="24" xfId="2" applyNumberFormat="1" applyFont="1" applyFill="1" applyBorder="1" applyAlignment="1" applyProtection="1">
      <alignment vertical="center"/>
      <protection locked="0"/>
    </xf>
    <xf numFmtId="164" fontId="39" fillId="2" borderId="10" xfId="2" applyNumberFormat="1" applyFont="1" applyFill="1" applyBorder="1" applyAlignment="1" applyProtection="1">
      <alignment vertical="center"/>
      <protection locked="0"/>
    </xf>
    <xf numFmtId="164" fontId="39" fillId="2" borderId="1" xfId="2" applyNumberFormat="1" applyFont="1" applyFill="1" applyBorder="1" applyAlignment="1" applyProtection="1">
      <alignment vertical="center"/>
      <protection locked="0"/>
    </xf>
    <xf numFmtId="164" fontId="39" fillId="2" borderId="9" xfId="2" applyNumberFormat="1" applyFont="1" applyFill="1" applyBorder="1" applyAlignment="1" applyProtection="1">
      <alignment vertical="center"/>
      <protection locked="0"/>
    </xf>
    <xf numFmtId="164" fontId="39" fillId="2" borderId="42" xfId="2" applyNumberFormat="1" applyFont="1" applyFill="1" applyBorder="1" applyAlignment="1" applyProtection="1">
      <alignment vertical="center"/>
      <protection locked="0"/>
    </xf>
    <xf numFmtId="0" fontId="39" fillId="2" borderId="16" xfId="0" applyFont="1" applyFill="1" applyBorder="1" applyAlignment="1" applyProtection="1">
      <alignment vertical="center" wrapText="1"/>
      <protection locked="0"/>
    </xf>
    <xf numFmtId="0" fontId="39" fillId="2" borderId="0" xfId="0" applyFont="1" applyFill="1" applyAlignment="1">
      <alignment vertical="center"/>
    </xf>
    <xf numFmtId="0" fontId="39" fillId="2" borderId="0" xfId="0" applyFont="1" applyFill="1"/>
    <xf numFmtId="0" fontId="38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 applyProtection="1">
      <alignment vertical="center" wrapText="1" readingOrder="2"/>
      <protection locked="0"/>
    </xf>
    <xf numFmtId="0" fontId="38" fillId="2" borderId="1" xfId="0" applyFont="1" applyFill="1" applyBorder="1" applyAlignment="1">
      <alignment vertical="center"/>
    </xf>
    <xf numFmtId="0" fontId="38" fillId="0" borderId="10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2" borderId="43" xfId="0" applyFont="1" applyFill="1" applyBorder="1" applyAlignment="1" applyProtection="1">
      <alignment vertical="center" wrapText="1"/>
      <protection locked="0"/>
    </xf>
    <xf numFmtId="164" fontId="38" fillId="2" borderId="23" xfId="2" applyNumberFormat="1" applyFont="1" applyFill="1" applyBorder="1" applyAlignment="1" applyProtection="1">
      <alignment vertical="center"/>
      <protection locked="0"/>
    </xf>
    <xf numFmtId="164" fontId="38" fillId="2" borderId="24" xfId="2" applyNumberFormat="1" applyFont="1" applyFill="1" applyBorder="1" applyAlignment="1" applyProtection="1">
      <alignment vertical="center"/>
      <protection locked="0"/>
    </xf>
    <xf numFmtId="164" fontId="38" fillId="2" borderId="10" xfId="2" applyNumberFormat="1" applyFont="1" applyFill="1" applyBorder="1" applyAlignment="1" applyProtection="1">
      <alignment vertical="center"/>
      <protection locked="0"/>
    </xf>
    <xf numFmtId="164" fontId="38" fillId="2" borderId="1" xfId="2" applyNumberFormat="1" applyFont="1" applyFill="1" applyBorder="1" applyAlignment="1" applyProtection="1">
      <alignment vertical="center"/>
      <protection locked="0"/>
    </xf>
    <xf numFmtId="0" fontId="38" fillId="2" borderId="16" xfId="0" applyFont="1" applyFill="1" applyBorder="1" applyAlignment="1" applyProtection="1">
      <alignment vertical="center" wrapText="1"/>
      <protection locked="0"/>
    </xf>
    <xf numFmtId="0" fontId="38" fillId="0" borderId="16" xfId="0" applyFont="1" applyFill="1" applyBorder="1" applyAlignment="1" applyProtection="1">
      <alignment vertical="center" wrapText="1"/>
      <protection locked="0"/>
    </xf>
    <xf numFmtId="0" fontId="39" fillId="0" borderId="1" xfId="0" applyFont="1" applyBorder="1" applyAlignment="1">
      <alignment vertical="center"/>
    </xf>
    <xf numFmtId="0" fontId="39" fillId="0" borderId="10" xfId="0" applyFont="1" applyBorder="1" applyAlignment="1" applyProtection="1">
      <alignment horizontal="center" vertical="center"/>
      <protection locked="0"/>
    </xf>
    <xf numFmtId="0" fontId="39" fillId="0" borderId="16" xfId="0" applyFont="1" applyBorder="1" applyAlignment="1" applyProtection="1">
      <alignment vertical="center" wrapText="1"/>
      <protection locked="0"/>
    </xf>
    <xf numFmtId="0" fontId="38" fillId="0" borderId="43" xfId="0" applyFont="1" applyFill="1" applyBorder="1" applyAlignment="1" applyProtection="1">
      <alignment horizontal="center" vertical="center"/>
      <protection locked="0"/>
    </xf>
    <xf numFmtId="0" fontId="38" fillId="0" borderId="4" xfId="0" applyFont="1" applyFill="1" applyBorder="1" applyAlignment="1" applyProtection="1">
      <alignment horizontal="center" vertical="center"/>
      <protection locked="0"/>
    </xf>
    <xf numFmtId="0" fontId="39" fillId="0" borderId="43" xfId="0" applyFont="1" applyFill="1" applyBorder="1" applyAlignment="1" applyProtection="1">
      <alignment horizontal="right" vertical="center" wrapText="1"/>
      <protection locked="0"/>
    </xf>
    <xf numFmtId="164" fontId="38" fillId="0" borderId="47" xfId="2" applyNumberFormat="1" applyFont="1" applyFill="1" applyBorder="1" applyAlignment="1" applyProtection="1">
      <alignment vertical="center"/>
      <protection locked="0"/>
    </xf>
    <xf numFmtId="164" fontId="38" fillId="0" borderId="15" xfId="2" applyNumberFormat="1" applyFont="1" applyFill="1" applyBorder="1" applyAlignment="1" applyProtection="1">
      <alignment vertical="center"/>
      <protection locked="0"/>
    </xf>
    <xf numFmtId="0" fontId="38" fillId="0" borderId="1" xfId="0" applyFont="1" applyFill="1" applyBorder="1" applyAlignment="1" applyProtection="1">
      <alignment horizontal="right" vertical="center" wrapText="1"/>
      <protection locked="0"/>
    </xf>
    <xf numFmtId="0" fontId="39" fillId="0" borderId="43" xfId="0" applyFont="1" applyFill="1" applyBorder="1" applyAlignment="1" applyProtection="1">
      <alignment horizontal="center" vertical="center"/>
      <protection locked="0"/>
    </xf>
    <xf numFmtId="0" fontId="39" fillId="4" borderId="4" xfId="0" applyFont="1" applyFill="1" applyBorder="1" applyAlignment="1" applyProtection="1">
      <alignment horizontal="center" vertical="center"/>
      <protection locked="0"/>
    </xf>
    <xf numFmtId="164" fontId="39" fillId="0" borderId="47" xfId="2" applyNumberFormat="1" applyFont="1" applyFill="1" applyBorder="1" applyAlignment="1" applyProtection="1">
      <alignment vertical="center"/>
      <protection locked="0"/>
    </xf>
    <xf numFmtId="164" fontId="39" fillId="0" borderId="15" xfId="2" applyNumberFormat="1" applyFont="1" applyFill="1" applyBorder="1" applyAlignment="1" applyProtection="1">
      <alignment vertical="center"/>
      <protection locked="0"/>
    </xf>
    <xf numFmtId="0" fontId="39" fillId="0" borderId="1" xfId="0" applyFont="1" applyFill="1" applyBorder="1" applyAlignment="1" applyProtection="1">
      <alignment horizontal="right" vertical="center" wrapText="1"/>
      <protection locked="0"/>
    </xf>
    <xf numFmtId="0" fontId="38" fillId="2" borderId="43" xfId="0" applyFont="1" applyFill="1" applyBorder="1" applyAlignment="1" applyProtection="1">
      <alignment horizontal="center" vertical="center"/>
      <protection locked="0"/>
    </xf>
    <xf numFmtId="0" fontId="39" fillId="2" borderId="12" xfId="0" applyFont="1" applyFill="1" applyBorder="1" applyAlignment="1" applyProtection="1">
      <alignment vertical="center" wrapText="1"/>
      <protection locked="0"/>
    </xf>
    <xf numFmtId="164" fontId="38" fillId="2" borderId="47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horizontal="right" vertical="top" wrapText="1" readingOrder="2"/>
      <protection locked="0"/>
    </xf>
    <xf numFmtId="0" fontId="39" fillId="0" borderId="12" xfId="0" applyFont="1" applyFill="1" applyBorder="1" applyAlignment="1" applyProtection="1">
      <alignment vertical="center" wrapText="1"/>
      <protection locked="0"/>
    </xf>
    <xf numFmtId="0" fontId="38" fillId="4" borderId="4" xfId="0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 applyProtection="1">
      <alignment vertical="center"/>
      <protection locked="0"/>
    </xf>
    <xf numFmtId="164" fontId="40" fillId="2" borderId="1" xfId="2" applyNumberFormat="1" applyFont="1" applyFill="1" applyBorder="1" applyAlignment="1" applyProtection="1">
      <alignment vertical="center"/>
      <protection locked="0"/>
    </xf>
    <xf numFmtId="164" fontId="39" fillId="2" borderId="23" xfId="2" applyNumberFormat="1" applyFont="1" applyFill="1" applyBorder="1" applyAlignment="1" applyProtection="1">
      <alignment vertical="center"/>
      <protection locked="0"/>
    </xf>
    <xf numFmtId="164" fontId="39" fillId="2" borderId="15" xfId="2" applyNumberFormat="1" applyFont="1" applyFill="1" applyBorder="1" applyAlignment="1" applyProtection="1">
      <alignment vertical="center"/>
      <protection locked="0"/>
    </xf>
    <xf numFmtId="0" fontId="39" fillId="2" borderId="1" xfId="0" applyFont="1" applyFill="1" applyBorder="1" applyAlignment="1" applyProtection="1">
      <alignment vertical="center" wrapText="1"/>
      <protection locked="0"/>
    </xf>
    <xf numFmtId="0" fontId="38" fillId="2" borderId="10" xfId="0" applyFont="1" applyFill="1" applyBorder="1" applyAlignment="1" applyProtection="1">
      <alignment horizontal="center" vertical="center"/>
      <protection locked="0"/>
    </xf>
    <xf numFmtId="0" fontId="38" fillId="2" borderId="1" xfId="0" applyFont="1" applyFill="1" applyBorder="1" applyAlignment="1">
      <alignment horizontal="left" vertical="distributed"/>
    </xf>
    <xf numFmtId="0" fontId="38" fillId="0" borderId="1" xfId="0" applyFont="1" applyFill="1" applyBorder="1" applyAlignment="1">
      <alignment horizontal="left" vertical="distributed"/>
    </xf>
    <xf numFmtId="0" fontId="38" fillId="2" borderId="1" xfId="0" applyFont="1" applyFill="1" applyBorder="1" applyAlignment="1">
      <alignment horizontal="right" vertical="distributed" wrapText="1"/>
    </xf>
    <xf numFmtId="0" fontId="39" fillId="0" borderId="0" xfId="0" applyFont="1" applyAlignment="1" applyProtection="1">
      <alignment vertical="center" wrapText="1"/>
      <protection locked="0"/>
    </xf>
    <xf numFmtId="41" fontId="38" fillId="2" borderId="1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vertical="center" wrapText="1"/>
      <protection locked="0"/>
    </xf>
    <xf numFmtId="0" fontId="38" fillId="0" borderId="1" xfId="0" applyFont="1" applyBorder="1" applyAlignment="1">
      <alignment vertical="center"/>
    </xf>
    <xf numFmtId="0" fontId="38" fillId="0" borderId="1" xfId="0" applyFont="1" applyBorder="1" applyAlignment="1" applyProtection="1">
      <alignment vertical="center" wrapText="1"/>
      <protection locked="0"/>
    </xf>
    <xf numFmtId="0" fontId="38" fillId="0" borderId="0" xfId="0" applyFont="1"/>
    <xf numFmtId="166" fontId="38" fillId="2" borderId="1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horizontal="right" vertical="center" wrapText="1" readingOrder="2"/>
      <protection locked="0"/>
    </xf>
    <xf numFmtId="0" fontId="38" fillId="2" borderId="1" xfId="0" applyFont="1" applyFill="1" applyBorder="1" applyAlignment="1" applyProtection="1">
      <alignment horizontal="right" vertical="center" wrapText="1"/>
      <protection locked="0"/>
    </xf>
    <xf numFmtId="0" fontId="38" fillId="0" borderId="41" xfId="0" applyFont="1" applyFill="1" applyBorder="1" applyAlignment="1" applyProtection="1">
      <alignment horizontal="center" vertical="center"/>
      <protection locked="0"/>
    </xf>
    <xf numFmtId="166" fontId="38" fillId="0" borderId="1" xfId="2" applyNumberFormat="1" applyFont="1" applyFill="1" applyBorder="1" applyAlignment="1" applyProtection="1">
      <alignment vertical="center"/>
      <protection locked="0"/>
    </xf>
    <xf numFmtId="0" fontId="39" fillId="0" borderId="44" xfId="0" applyFont="1" applyBorder="1" applyAlignment="1" applyProtection="1">
      <alignment vertical="center" wrapText="1"/>
      <protection locked="0"/>
    </xf>
    <xf numFmtId="166" fontId="38" fillId="2" borderId="16" xfId="2" applyNumberFormat="1" applyFont="1" applyFill="1" applyBorder="1" applyAlignment="1" applyProtection="1">
      <alignment vertical="center"/>
      <protection locked="0"/>
    </xf>
    <xf numFmtId="0" fontId="38" fillId="2" borderId="16" xfId="0" applyFont="1" applyFill="1" applyBorder="1" applyAlignment="1" applyProtection="1">
      <alignment horizontal="right" vertical="center" wrapText="1"/>
      <protection locked="0"/>
    </xf>
    <xf numFmtId="0" fontId="39" fillId="2" borderId="44" xfId="0" applyFont="1" applyFill="1" applyBorder="1" applyAlignment="1" applyProtection="1">
      <alignment vertical="center" wrapText="1"/>
      <protection locked="0"/>
    </xf>
    <xf numFmtId="0" fontId="39" fillId="0" borderId="44" xfId="0" applyFont="1" applyFill="1" applyBorder="1" applyAlignment="1" applyProtection="1">
      <alignment vertical="center" wrapText="1"/>
      <protection locked="0"/>
    </xf>
    <xf numFmtId="164" fontId="39" fillId="0" borderId="16" xfId="2" applyNumberFormat="1" applyFont="1" applyFill="1" applyBorder="1" applyAlignment="1" applyProtection="1">
      <alignment vertical="center"/>
      <protection locked="0"/>
    </xf>
    <xf numFmtId="166" fontId="39" fillId="0" borderId="16" xfId="2" applyNumberFormat="1" applyFont="1" applyFill="1" applyBorder="1" applyAlignment="1" applyProtection="1">
      <alignment vertical="center"/>
      <protection locked="0"/>
    </xf>
    <xf numFmtId="0" fontId="39" fillId="0" borderId="16" xfId="0" applyFont="1" applyFill="1" applyBorder="1" applyAlignment="1" applyProtection="1">
      <alignment horizontal="right" vertical="center" wrapText="1"/>
      <protection locked="0"/>
    </xf>
    <xf numFmtId="164" fontId="38" fillId="0" borderId="16" xfId="2" applyNumberFormat="1" applyFont="1" applyFill="1" applyBorder="1" applyAlignment="1" applyProtection="1">
      <alignment vertical="center"/>
      <protection locked="0"/>
    </xf>
    <xf numFmtId="166" fontId="38" fillId="0" borderId="16" xfId="2" applyNumberFormat="1" applyFont="1" applyFill="1" applyBorder="1" applyAlignment="1" applyProtection="1">
      <alignment vertical="center"/>
      <protection locked="0"/>
    </xf>
    <xf numFmtId="164" fontId="38" fillId="0" borderId="27" xfId="2" applyNumberFormat="1" applyFont="1" applyFill="1" applyBorder="1" applyAlignment="1" applyProtection="1">
      <alignment vertical="center"/>
      <protection locked="0"/>
    </xf>
    <xf numFmtId="0" fontId="38" fillId="0" borderId="16" xfId="0" applyFont="1" applyFill="1" applyBorder="1" applyAlignment="1" applyProtection="1">
      <alignment horizontal="right" vertical="center" wrapText="1"/>
      <protection locked="0"/>
    </xf>
    <xf numFmtId="0" fontId="38" fillId="2" borderId="16" xfId="0" applyFont="1" applyFill="1" applyBorder="1" applyAlignment="1" applyProtection="1">
      <alignment vertical="center"/>
      <protection locked="0"/>
    </xf>
    <xf numFmtId="0" fontId="39" fillId="0" borderId="9" xfId="0" applyFont="1" applyBorder="1" applyAlignment="1" applyProtection="1">
      <alignment vertical="center" wrapText="1"/>
      <protection locked="0"/>
    </xf>
    <xf numFmtId="164" fontId="38" fillId="0" borderId="30" xfId="2" applyNumberFormat="1" applyFont="1" applyFill="1" applyBorder="1" applyAlignment="1" applyProtection="1">
      <alignment vertical="center"/>
      <protection locked="0"/>
    </xf>
    <xf numFmtId="164" fontId="38" fillId="2" borderId="29" xfId="2" applyNumberFormat="1" applyFont="1" applyFill="1" applyBorder="1" applyAlignment="1" applyProtection="1">
      <alignment vertical="center"/>
      <protection locked="0"/>
    </xf>
    <xf numFmtId="0" fontId="38" fillId="2" borderId="4" xfId="0" applyFont="1" applyFill="1" applyBorder="1" applyAlignment="1" applyProtection="1">
      <alignment vertical="center" wrapText="1"/>
      <protection locked="0"/>
    </xf>
    <xf numFmtId="0" fontId="39" fillId="0" borderId="51" xfId="3" applyNumberFormat="1" applyFont="1" applyFill="1" applyBorder="1" applyAlignment="1">
      <alignment horizontal="right" vertical="center" wrapText="1"/>
    </xf>
    <xf numFmtId="164" fontId="38" fillId="0" borderId="29" xfId="2" applyNumberFormat="1" applyFont="1" applyFill="1" applyBorder="1" applyAlignment="1" applyProtection="1">
      <alignment vertical="center"/>
      <protection locked="0"/>
    </xf>
    <xf numFmtId="164" fontId="38" fillId="2" borderId="16" xfId="1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/>
    <xf numFmtId="164" fontId="39" fillId="2" borderId="16" xfId="2" applyNumberFormat="1" applyFont="1" applyFill="1" applyBorder="1" applyAlignment="1" applyProtection="1">
      <alignment vertical="center"/>
      <protection locked="0"/>
    </xf>
    <xf numFmtId="0" fontId="39" fillId="2" borderId="16" xfId="0" applyFont="1" applyFill="1" applyBorder="1" applyAlignment="1" applyProtection="1">
      <alignment vertical="center"/>
      <protection locked="0"/>
    </xf>
    <xf numFmtId="0" fontId="39" fillId="2" borderId="3" xfId="0" applyFont="1" applyFill="1" applyBorder="1"/>
    <xf numFmtId="164" fontId="39" fillId="2" borderId="16" xfId="1" applyNumberFormat="1" applyFont="1" applyFill="1" applyBorder="1" applyAlignment="1" applyProtection="1">
      <alignment vertical="center"/>
      <protection locked="0"/>
    </xf>
    <xf numFmtId="165" fontId="38" fillId="2" borderId="1" xfId="0" applyNumberFormat="1" applyFont="1" applyFill="1" applyBorder="1" applyAlignment="1">
      <alignment horizontal="right" vertical="center" wrapText="1" indent="1" readingOrder="2"/>
    </xf>
    <xf numFmtId="165" fontId="39" fillId="2" borderId="1" xfId="0" applyNumberFormat="1" applyFont="1" applyFill="1" applyBorder="1" applyAlignment="1">
      <alignment horizontal="right" vertical="center" wrapText="1" indent="1" readingOrder="2"/>
    </xf>
    <xf numFmtId="164" fontId="38" fillId="2" borderId="27" xfId="2" applyNumberFormat="1" applyFont="1" applyFill="1" applyBorder="1" applyAlignment="1" applyProtection="1">
      <alignment vertical="center"/>
      <protection locked="0"/>
    </xf>
    <xf numFmtId="164" fontId="38" fillId="0" borderId="44" xfId="2" applyNumberFormat="1" applyFont="1" applyFill="1" applyBorder="1" applyAlignment="1" applyProtection="1">
      <alignment vertical="center"/>
      <protection locked="0"/>
    </xf>
    <xf numFmtId="0" fontId="38" fillId="2" borderId="1" xfId="0" applyFont="1" applyFill="1" applyBorder="1" applyAlignment="1" applyProtection="1">
      <alignment vertical="center" wrapText="1" readingOrder="2"/>
      <protection locked="0"/>
    </xf>
    <xf numFmtId="0" fontId="41" fillId="0" borderId="0" xfId="0" applyFont="1"/>
    <xf numFmtId="0" fontId="39" fillId="0" borderId="12" xfId="0" applyFont="1" applyBorder="1" applyAlignment="1" applyProtection="1">
      <alignment vertical="center" wrapText="1"/>
      <protection locked="0"/>
    </xf>
    <xf numFmtId="0" fontId="39" fillId="2" borderId="41" xfId="0" applyFont="1" applyFill="1" applyBorder="1" applyAlignment="1" applyProtection="1">
      <alignment horizontal="center" vertical="center"/>
      <protection locked="0"/>
    </xf>
    <xf numFmtId="0" fontId="39" fillId="0" borderId="16" xfId="0" applyFont="1" applyBorder="1" applyAlignment="1" applyProtection="1">
      <alignment horizontal="center" vertical="center"/>
      <protection locked="0"/>
    </xf>
    <xf numFmtId="164" fontId="39" fillId="2" borderId="41" xfId="2" applyNumberFormat="1" applyFont="1" applyFill="1" applyBorder="1" applyAlignment="1" applyProtection="1">
      <alignment vertical="center"/>
      <protection locked="0"/>
    </xf>
    <xf numFmtId="0" fontId="38" fillId="0" borderId="16" xfId="0" applyFont="1" applyFill="1" applyBorder="1" applyAlignment="1" applyProtection="1">
      <alignment horizontal="center" vertical="center"/>
      <protection locked="0"/>
    </xf>
    <xf numFmtId="164" fontId="38" fillId="0" borderId="41" xfId="2" applyNumberFormat="1" applyFont="1" applyFill="1" applyBorder="1" applyAlignment="1" applyProtection="1">
      <alignment vertical="center"/>
      <protection locked="0"/>
    </xf>
    <xf numFmtId="164" fontId="39" fillId="2" borderId="27" xfId="2" applyNumberFormat="1" applyFont="1" applyFill="1" applyBorder="1" applyAlignment="1" applyProtection="1">
      <alignment vertical="center"/>
      <protection locked="0"/>
    </xf>
    <xf numFmtId="0" fontId="38" fillId="0" borderId="41" xfId="0" applyFont="1" applyBorder="1" applyAlignment="1" applyProtection="1">
      <alignment horizontal="center" vertical="center"/>
      <protection locked="0"/>
    </xf>
    <xf numFmtId="0" fontId="39" fillId="0" borderId="41" xfId="0" applyFont="1" applyBorder="1" applyAlignment="1" applyProtection="1">
      <alignment horizontal="center" vertical="center"/>
      <protection locked="0"/>
    </xf>
    <xf numFmtId="164" fontId="39" fillId="0" borderId="41" xfId="2" applyNumberFormat="1" applyFont="1" applyFill="1" applyBorder="1" applyAlignment="1" applyProtection="1">
      <alignment vertical="center"/>
      <protection locked="0"/>
    </xf>
    <xf numFmtId="0" fontId="39" fillId="0" borderId="1" xfId="0" applyFont="1" applyBorder="1" applyAlignment="1" applyProtection="1">
      <alignment vertical="center" wrapText="1"/>
      <protection locked="0"/>
    </xf>
    <xf numFmtId="0" fontId="38" fillId="0" borderId="1" xfId="0" applyFont="1" applyBorder="1" applyAlignment="1" applyProtection="1">
      <alignment horizontal="right" vertical="center" wrapText="1" readingOrder="2"/>
      <protection locked="0"/>
    </xf>
    <xf numFmtId="0" fontId="39" fillId="0" borderId="0" xfId="0" applyFont="1"/>
    <xf numFmtId="0" fontId="38" fillId="4" borderId="16" xfId="0" applyFont="1" applyFill="1" applyBorder="1" applyAlignment="1" applyProtection="1">
      <alignment horizontal="center" vertical="center"/>
      <protection locked="0"/>
    </xf>
    <xf numFmtId="0" fontId="39" fillId="4" borderId="16" xfId="0" applyFont="1" applyFill="1" applyBorder="1" applyAlignment="1" applyProtection="1">
      <alignment horizontal="center" vertical="center"/>
      <protection locked="0"/>
    </xf>
    <xf numFmtId="0" fontId="39" fillId="0" borderId="41" xfId="0" applyFont="1" applyFill="1" applyBorder="1" applyAlignment="1" applyProtection="1">
      <alignment horizontal="center" vertical="center"/>
      <protection locked="0"/>
    </xf>
    <xf numFmtId="0" fontId="39" fillId="0" borderId="1" xfId="0" applyFont="1" applyFill="1" applyBorder="1" applyAlignment="1" applyProtection="1">
      <alignment vertical="center" wrapText="1"/>
      <protection locked="0"/>
    </xf>
    <xf numFmtId="0" fontId="39" fillId="0" borderId="16" xfId="0" applyFont="1" applyFill="1" applyBorder="1" applyAlignment="1" applyProtection="1">
      <alignment horizontal="center" vertical="center"/>
      <protection locked="0"/>
    </xf>
    <xf numFmtId="0" fontId="38" fillId="0" borderId="16" xfId="0" applyFont="1" applyFill="1" applyBorder="1" applyAlignment="1">
      <alignment vertical="center"/>
    </xf>
    <xf numFmtId="0" fontId="39" fillId="0" borderId="43" xfId="0" applyFont="1" applyBorder="1" applyAlignment="1" applyProtection="1">
      <alignment vertical="center" wrapText="1" readingOrder="2"/>
      <protection locked="0"/>
    </xf>
    <xf numFmtId="0" fontId="39" fillId="0" borderId="31" xfId="0" applyFont="1" applyBorder="1" applyAlignment="1" applyProtection="1">
      <alignment vertical="center" wrapText="1" readingOrder="2"/>
      <protection locked="0"/>
    </xf>
    <xf numFmtId="0" fontId="38" fillId="2" borderId="1" xfId="0" applyFont="1" applyFill="1" applyBorder="1" applyAlignment="1" applyProtection="1">
      <alignment horizontal="center" vertical="center"/>
      <protection locked="0"/>
    </xf>
    <xf numFmtId="0" fontId="39" fillId="0" borderId="9" xfId="0" applyFont="1" applyBorder="1" applyAlignment="1" applyProtection="1">
      <alignment vertical="center" wrapText="1" readingOrder="2"/>
      <protection locked="0"/>
    </xf>
    <xf numFmtId="164" fontId="38" fillId="0" borderId="55" xfId="2" applyNumberFormat="1" applyFont="1" applyFill="1" applyBorder="1" applyAlignment="1" applyProtection="1">
      <alignment vertical="center"/>
      <protection locked="0"/>
    </xf>
    <xf numFmtId="0" fontId="40" fillId="2" borderId="52" xfId="0" applyFont="1" applyFill="1" applyBorder="1" applyAlignment="1" applyProtection="1">
      <alignment horizontal="center" vertical="center"/>
      <protection locked="0"/>
    </xf>
    <xf numFmtId="0" fontId="40" fillId="0" borderId="52" xfId="0" applyFont="1" applyBorder="1" applyAlignment="1" applyProtection="1">
      <alignment horizontal="center" vertical="center"/>
      <protection locked="0"/>
    </xf>
    <xf numFmtId="0" fontId="42" fillId="2" borderId="52" xfId="0" applyFont="1" applyFill="1" applyBorder="1" applyAlignment="1" applyProtection="1">
      <alignment horizontal="center" vertical="center"/>
      <protection locked="0"/>
    </xf>
    <xf numFmtId="0" fontId="38" fillId="2" borderId="21" xfId="0" applyFont="1" applyFill="1" applyBorder="1" applyAlignment="1" applyProtection="1">
      <alignment vertical="center"/>
      <protection locked="0"/>
    </xf>
    <xf numFmtId="0" fontId="38" fillId="2" borderId="4" xfId="0" applyFont="1" applyFill="1" applyBorder="1" applyAlignment="1">
      <alignment vertical="center"/>
    </xf>
    <xf numFmtId="0" fontId="39" fillId="2" borderId="9" xfId="0" applyFont="1" applyFill="1" applyBorder="1" applyAlignment="1" applyProtection="1">
      <alignment horizontal="right" vertical="center" wrapText="1"/>
      <protection locked="0"/>
    </xf>
    <xf numFmtId="164" fontId="38" fillId="2" borderId="53" xfId="2" applyNumberFormat="1" applyFont="1" applyFill="1" applyBorder="1" applyAlignment="1" applyProtection="1">
      <alignment vertical="center"/>
      <protection locked="0"/>
    </xf>
    <xf numFmtId="0" fontId="38" fillId="2" borderId="4" xfId="0" applyFont="1" applyFill="1" applyBorder="1" applyAlignment="1" applyProtection="1">
      <alignment vertical="center" wrapText="1" readingOrder="2"/>
      <protection locked="0"/>
    </xf>
    <xf numFmtId="0" fontId="38" fillId="0" borderId="4" xfId="0" applyFont="1" applyFill="1" applyBorder="1" applyAlignment="1">
      <alignment vertical="center"/>
    </xf>
    <xf numFmtId="0" fontId="39" fillId="0" borderId="9" xfId="0" applyFont="1" applyFill="1" applyBorder="1" applyAlignment="1" applyProtection="1">
      <alignment horizontal="right" vertical="center" wrapText="1"/>
      <protection locked="0"/>
    </xf>
    <xf numFmtId="164" fontId="38" fillId="0" borderId="26" xfId="2" applyNumberFormat="1" applyFont="1" applyFill="1" applyBorder="1" applyAlignment="1" applyProtection="1">
      <alignment vertical="center"/>
      <protection locked="0"/>
    </xf>
    <xf numFmtId="164" fontId="38" fillId="0" borderId="4" xfId="2" applyNumberFormat="1" applyFont="1" applyFill="1" applyBorder="1" applyAlignment="1" applyProtection="1">
      <alignment vertical="center"/>
      <protection locked="0"/>
    </xf>
    <xf numFmtId="0" fontId="38" fillId="0" borderId="4" xfId="0" applyFont="1" applyFill="1" applyBorder="1" applyAlignment="1" applyProtection="1">
      <alignment vertical="center" wrapText="1" readingOrder="2"/>
      <protection locked="0"/>
    </xf>
    <xf numFmtId="0" fontId="39" fillId="2" borderId="29" xfId="0" applyFont="1" applyFill="1" applyBorder="1" applyAlignment="1" applyProtection="1">
      <alignment horizontal="right" vertical="center" wrapText="1"/>
      <protection locked="0"/>
    </xf>
    <xf numFmtId="164" fontId="38" fillId="0" borderId="38" xfId="2" applyNumberFormat="1" applyFont="1" applyFill="1" applyBorder="1" applyAlignment="1" applyProtection="1">
      <alignment vertical="center"/>
      <protection locked="0"/>
    </xf>
    <xf numFmtId="0" fontId="39" fillId="0" borderId="4" xfId="0" applyFont="1" applyFill="1" applyBorder="1" applyAlignment="1">
      <alignment vertical="center"/>
    </xf>
    <xf numFmtId="0" fontId="39" fillId="0" borderId="29" xfId="0" applyFont="1" applyFill="1" applyBorder="1" applyAlignment="1" applyProtection="1">
      <alignment horizontal="right" vertical="center" wrapText="1"/>
      <protection locked="0"/>
    </xf>
    <xf numFmtId="164" fontId="39" fillId="0" borderId="55" xfId="2" applyNumberFormat="1" applyFont="1" applyFill="1" applyBorder="1" applyAlignment="1" applyProtection="1">
      <alignment vertical="center"/>
      <protection locked="0"/>
    </xf>
    <xf numFmtId="0" fontId="39" fillId="0" borderId="4" xfId="0" applyFont="1" applyFill="1" applyBorder="1" applyAlignment="1" applyProtection="1">
      <alignment vertical="center" wrapText="1" readingOrder="2"/>
      <protection locked="0"/>
    </xf>
    <xf numFmtId="0" fontId="40" fillId="2" borderId="20" xfId="0" applyFont="1" applyFill="1" applyBorder="1" applyAlignment="1" applyProtection="1">
      <alignment horizontal="center" vertical="center"/>
      <protection locked="0"/>
    </xf>
    <xf numFmtId="0" fontId="40" fillId="0" borderId="20" xfId="0" applyFont="1" applyBorder="1" applyAlignment="1" applyProtection="1">
      <alignment horizontal="center" vertical="center"/>
      <protection locked="0"/>
    </xf>
    <xf numFmtId="0" fontId="42" fillId="2" borderId="20" xfId="0" applyFont="1" applyFill="1" applyBorder="1" applyAlignment="1" applyProtection="1">
      <alignment horizontal="center" vertical="center"/>
      <protection locked="0"/>
    </xf>
    <xf numFmtId="0" fontId="38" fillId="2" borderId="4" xfId="0" applyFont="1" applyFill="1" applyBorder="1" applyAlignment="1" applyProtection="1">
      <alignment vertical="center"/>
      <protection locked="0"/>
    </xf>
    <xf numFmtId="0" fontId="38" fillId="0" borderId="29" xfId="0" applyFont="1" applyBorder="1" applyAlignment="1" applyProtection="1">
      <alignment horizontal="center" vertical="center"/>
      <protection locked="0"/>
    </xf>
    <xf numFmtId="0" fontId="39" fillId="0" borderId="9" xfId="0" applyFont="1" applyBorder="1" applyAlignment="1" applyProtection="1">
      <alignment horizontal="right" vertical="center" wrapText="1"/>
      <protection locked="0"/>
    </xf>
    <xf numFmtId="164" fontId="38" fillId="0" borderId="23" xfId="1" applyNumberFormat="1" applyFont="1" applyFill="1" applyBorder="1" applyAlignment="1">
      <alignment vertical="center"/>
    </xf>
    <xf numFmtId="164" fontId="38" fillId="2" borderId="24" xfId="1" applyNumberFormat="1" applyFont="1" applyFill="1" applyBorder="1" applyAlignment="1" applyProtection="1">
      <alignment vertical="distributed"/>
      <protection locked="0"/>
    </xf>
    <xf numFmtId="164" fontId="38" fillId="2" borderId="26" xfId="1" applyNumberFormat="1" applyFont="1" applyFill="1" applyBorder="1" applyAlignment="1" applyProtection="1">
      <alignment vertical="distributed"/>
      <protection locked="0"/>
    </xf>
    <xf numFmtId="0" fontId="38" fillId="2" borderId="4" xfId="0" applyFont="1" applyFill="1" applyBorder="1" applyProtection="1">
      <protection locked="0"/>
    </xf>
    <xf numFmtId="0" fontId="38" fillId="2" borderId="4" xfId="0" applyFont="1" applyFill="1" applyBorder="1" applyAlignment="1" applyProtection="1">
      <alignment horizontal="right" vertical="center"/>
      <protection locked="0"/>
    </xf>
    <xf numFmtId="0" fontId="38" fillId="2" borderId="29" xfId="0" applyFont="1" applyFill="1" applyBorder="1" applyAlignment="1" applyProtection="1">
      <alignment horizontal="right" vertical="center"/>
      <protection locked="0"/>
    </xf>
    <xf numFmtId="164" fontId="38" fillId="2" borderId="1" xfId="2" applyNumberFormat="1" applyFont="1" applyFill="1" applyBorder="1" applyAlignment="1" applyProtection="1">
      <alignment horizontal="right" vertical="center"/>
      <protection locked="0"/>
    </xf>
    <xf numFmtId="0" fontId="38" fillId="0" borderId="9" xfId="0" applyFont="1" applyBorder="1" applyAlignment="1" applyProtection="1">
      <alignment horizontal="center" vertical="distributed"/>
      <protection locked="0"/>
    </xf>
    <xf numFmtId="41" fontId="38" fillId="2" borderId="24" xfId="2" applyNumberFormat="1" applyFont="1" applyFill="1" applyBorder="1" applyAlignment="1" applyProtection="1">
      <alignment vertical="distributed"/>
      <protection locked="0"/>
    </xf>
    <xf numFmtId="41" fontId="38" fillId="2" borderId="10" xfId="2" applyNumberFormat="1" applyFont="1" applyFill="1" applyBorder="1" applyAlignment="1" applyProtection="1">
      <alignment vertical="distributed"/>
      <protection locked="0"/>
    </xf>
    <xf numFmtId="0" fontId="38" fillId="2" borderId="1" xfId="0" applyFont="1" applyFill="1" applyBorder="1" applyProtection="1">
      <protection locked="0"/>
    </xf>
    <xf numFmtId="0" fontId="38" fillId="2" borderId="9" xfId="0" applyFont="1" applyFill="1" applyBorder="1" applyProtection="1">
      <protection locked="0"/>
    </xf>
    <xf numFmtId="41" fontId="38" fillId="2" borderId="9" xfId="2" applyNumberFormat="1" applyFont="1" applyFill="1" applyBorder="1" applyAlignment="1" applyProtection="1">
      <alignment vertical="distributed"/>
      <protection locked="0"/>
    </xf>
    <xf numFmtId="3" fontId="38" fillId="2" borderId="1" xfId="0" applyNumberFormat="1" applyFont="1" applyFill="1" applyBorder="1" applyAlignment="1" applyProtection="1">
      <alignment vertical="distributed"/>
      <protection locked="0"/>
    </xf>
    <xf numFmtId="0" fontId="38" fillId="2" borderId="26" xfId="0" applyFont="1" applyFill="1" applyBorder="1" applyAlignment="1" applyProtection="1">
      <alignment horizontal="center" vertical="distributed"/>
      <protection locked="0"/>
    </xf>
    <xf numFmtId="0" fontId="38" fillId="0" borderId="4" xfId="0" applyFont="1" applyBorder="1" applyAlignment="1" applyProtection="1">
      <alignment horizontal="center" vertical="distributed"/>
      <protection locked="0"/>
    </xf>
    <xf numFmtId="41" fontId="38" fillId="2" borderId="27" xfId="2" applyNumberFormat="1" applyFont="1" applyFill="1" applyBorder="1" applyAlignment="1" applyProtection="1">
      <alignment vertical="distributed"/>
      <protection locked="0"/>
    </xf>
    <xf numFmtId="41" fontId="38" fillId="2" borderId="26" xfId="2" applyNumberFormat="1" applyFont="1" applyFill="1" applyBorder="1" applyAlignment="1" applyProtection="1">
      <alignment vertical="distributed"/>
      <protection locked="0"/>
    </xf>
    <xf numFmtId="41" fontId="38" fillId="2" borderId="29" xfId="2" applyNumberFormat="1" applyFont="1" applyFill="1" applyBorder="1" applyAlignment="1" applyProtection="1">
      <alignment vertical="distributed"/>
      <protection locked="0"/>
    </xf>
    <xf numFmtId="164" fontId="38" fillId="2" borderId="37" xfId="2" applyNumberFormat="1" applyFont="1" applyFill="1" applyBorder="1" applyAlignment="1" applyProtection="1">
      <alignment vertical="center"/>
      <protection locked="0"/>
    </xf>
    <xf numFmtId="3" fontId="38" fillId="2" borderId="4" xfId="0" applyNumberFormat="1" applyFont="1" applyFill="1" applyBorder="1" applyAlignment="1" applyProtection="1">
      <alignment vertical="distributed"/>
      <protection locked="0"/>
    </xf>
    <xf numFmtId="0" fontId="41" fillId="2" borderId="0" xfId="0" applyFont="1" applyFill="1"/>
    <xf numFmtId="0" fontId="38" fillId="2" borderId="10" xfId="0" applyFont="1" applyFill="1" applyBorder="1" applyAlignment="1" applyProtection="1">
      <alignment horizontal="center" vertical="distributed"/>
      <protection locked="0"/>
    </xf>
    <xf numFmtId="0" fontId="38" fillId="0" borderId="1" xfId="0" applyFont="1" applyBorder="1" applyAlignment="1" applyProtection="1">
      <alignment horizontal="center" vertical="distributed"/>
      <protection locked="0"/>
    </xf>
    <xf numFmtId="0" fontId="39" fillId="0" borderId="37" xfId="0" applyFont="1" applyBorder="1" applyAlignment="1" applyProtection="1">
      <alignment horizontal="right" vertical="center" wrapText="1"/>
      <protection locked="0"/>
    </xf>
    <xf numFmtId="41" fontId="38" fillId="2" borderId="1" xfId="2" applyNumberFormat="1" applyFont="1" applyFill="1" applyBorder="1" applyAlignment="1" applyProtection="1">
      <alignment vertical="distributed"/>
      <protection locked="0"/>
    </xf>
    <xf numFmtId="3" fontId="38" fillId="2" borderId="9" xfId="0" applyNumberFormat="1" applyFont="1" applyFill="1" applyBorder="1" applyAlignment="1" applyProtection="1">
      <alignment vertical="distributed"/>
      <protection locked="0"/>
    </xf>
    <xf numFmtId="0" fontId="38" fillId="0" borderId="10" xfId="0" applyFont="1" applyBorder="1" applyAlignment="1" applyProtection="1">
      <alignment horizontal="center" vertical="distributed"/>
      <protection locked="0"/>
    </xf>
    <xf numFmtId="0" fontId="38" fillId="4" borderId="1" xfId="0" applyFont="1" applyFill="1" applyBorder="1" applyAlignment="1" applyProtection="1">
      <alignment horizontal="center" vertical="distributed"/>
      <protection locked="0"/>
    </xf>
    <xf numFmtId="41" fontId="38" fillId="0" borderId="24" xfId="2" applyNumberFormat="1" applyFont="1" applyFill="1" applyBorder="1" applyAlignment="1" applyProtection="1">
      <alignment vertical="distributed"/>
      <protection locked="0"/>
    </xf>
    <xf numFmtId="41" fontId="38" fillId="0" borderId="10" xfId="2" applyNumberFormat="1" applyFont="1" applyFill="1" applyBorder="1" applyAlignment="1" applyProtection="1">
      <alignment vertical="distributed"/>
      <protection locked="0"/>
    </xf>
    <xf numFmtId="0" fontId="38" fillId="0" borderId="1" xfId="0" applyFont="1" applyBorder="1" applyProtection="1">
      <protection locked="0"/>
    </xf>
    <xf numFmtId="41" fontId="38" fillId="0" borderId="1" xfId="2" applyNumberFormat="1" applyFont="1" applyFill="1" applyBorder="1" applyAlignment="1" applyProtection="1">
      <alignment vertical="distributed"/>
      <protection locked="0"/>
    </xf>
    <xf numFmtId="3" fontId="38" fillId="0" borderId="9" xfId="0" applyNumberFormat="1" applyFont="1" applyBorder="1" applyAlignment="1" applyProtection="1">
      <alignment vertical="distributed"/>
      <protection locked="0"/>
    </xf>
    <xf numFmtId="3" fontId="38" fillId="0" borderId="1" xfId="0" applyNumberFormat="1" applyFont="1" applyBorder="1" applyAlignment="1" applyProtection="1">
      <alignment vertical="distributed"/>
      <protection locked="0"/>
    </xf>
    <xf numFmtId="0" fontId="38" fillId="0" borderId="4" xfId="0" applyFont="1" applyBorder="1" applyAlignment="1" applyProtection="1">
      <alignment vertical="center" wrapText="1"/>
      <protection locked="0"/>
    </xf>
    <xf numFmtId="0" fontId="38" fillId="0" borderId="41" xfId="0" applyFont="1" applyFill="1" applyBorder="1" applyAlignment="1" applyProtection="1">
      <alignment horizontal="center" vertical="distributed"/>
      <protection locked="0"/>
    </xf>
    <xf numFmtId="0" fontId="38" fillId="0" borderId="16" xfId="0" applyFont="1" applyFill="1" applyBorder="1" applyAlignment="1" applyProtection="1">
      <alignment horizontal="center" vertical="distributed"/>
      <protection locked="0"/>
    </xf>
    <xf numFmtId="41" fontId="38" fillId="0" borderId="42" xfId="2" applyNumberFormat="1" applyFont="1" applyFill="1" applyBorder="1" applyAlignment="1" applyProtection="1">
      <alignment vertical="distributed"/>
      <protection locked="0"/>
    </xf>
    <xf numFmtId="41" fontId="38" fillId="0" borderId="41" xfId="2" applyNumberFormat="1" applyFont="1" applyFill="1" applyBorder="1" applyAlignment="1" applyProtection="1">
      <alignment vertical="distributed"/>
      <protection locked="0"/>
    </xf>
    <xf numFmtId="0" fontId="38" fillId="0" borderId="16" xfId="0" applyFont="1" applyFill="1" applyBorder="1" applyProtection="1">
      <protection locked="0"/>
    </xf>
    <xf numFmtId="41" fontId="38" fillId="0" borderId="16" xfId="2" applyNumberFormat="1" applyFont="1" applyFill="1" applyBorder="1" applyAlignment="1" applyProtection="1">
      <alignment vertical="distributed"/>
      <protection locked="0"/>
    </xf>
    <xf numFmtId="3" fontId="38" fillId="0" borderId="15" xfId="0" applyNumberFormat="1" applyFont="1" applyFill="1" applyBorder="1" applyAlignment="1" applyProtection="1">
      <alignment vertical="distributed"/>
      <protection locked="0"/>
    </xf>
    <xf numFmtId="3" fontId="38" fillId="0" borderId="16" xfId="0" applyNumberFormat="1" applyFont="1" applyFill="1" applyBorder="1" applyAlignment="1" applyProtection="1">
      <alignment vertical="distributed"/>
      <protection locked="0"/>
    </xf>
    <xf numFmtId="0" fontId="41" fillId="0" borderId="0" xfId="0" applyFont="1" applyFill="1"/>
    <xf numFmtId="0" fontId="38" fillId="0" borderId="16" xfId="0" applyFont="1" applyBorder="1" applyAlignment="1">
      <alignment vertical="center"/>
    </xf>
    <xf numFmtId="0" fontId="38" fillId="0" borderId="41" xfId="0" applyFont="1" applyBorder="1" applyAlignment="1" applyProtection="1">
      <alignment horizontal="center" vertical="distributed"/>
      <protection locked="0"/>
    </xf>
    <xf numFmtId="0" fontId="38" fillId="0" borderId="16" xfId="0" applyFont="1" applyBorder="1" applyAlignment="1" applyProtection="1">
      <alignment horizontal="center" vertical="distributed"/>
      <protection locked="0"/>
    </xf>
    <xf numFmtId="0" fontId="39" fillId="0" borderId="25" xfId="0" applyFont="1" applyBorder="1" applyAlignment="1" applyProtection="1">
      <alignment horizontal="right" vertical="center" wrapText="1"/>
      <protection locked="0"/>
    </xf>
    <xf numFmtId="0" fontId="38" fillId="0" borderId="16" xfId="0" applyFont="1" applyBorder="1" applyProtection="1">
      <protection locked="0"/>
    </xf>
    <xf numFmtId="3" fontId="38" fillId="0" borderId="15" xfId="0" applyNumberFormat="1" applyFont="1" applyBorder="1" applyAlignment="1" applyProtection="1">
      <alignment vertical="distributed"/>
      <protection locked="0"/>
    </xf>
    <xf numFmtId="3" fontId="38" fillId="0" borderId="16" xfId="0" applyNumberFormat="1" applyFont="1" applyBorder="1" applyAlignment="1" applyProtection="1">
      <alignment vertical="distributed"/>
      <protection locked="0"/>
    </xf>
    <xf numFmtId="0" fontId="38" fillId="0" borderId="16" xfId="0" applyFont="1" applyBorder="1" applyAlignment="1" applyProtection="1">
      <alignment vertical="center" wrapText="1"/>
      <protection locked="0"/>
    </xf>
    <xf numFmtId="0" fontId="39" fillId="0" borderId="9" xfId="0" applyFont="1" applyFill="1" applyBorder="1" applyAlignment="1" applyProtection="1">
      <alignment vertical="center" wrapText="1"/>
      <protection locked="0"/>
    </xf>
    <xf numFmtId="164" fontId="38" fillId="0" borderId="23" xfId="1" applyNumberFormat="1" applyFont="1" applyFill="1" applyBorder="1" applyAlignment="1" applyProtection="1">
      <alignment vertical="center"/>
      <protection locked="0"/>
    </xf>
    <xf numFmtId="164" fontId="38" fillId="0" borderId="24" xfId="1" applyNumberFormat="1" applyFont="1" applyFill="1" applyBorder="1" applyAlignment="1" applyProtection="1">
      <alignment vertical="center"/>
      <protection locked="0"/>
    </xf>
    <xf numFmtId="164" fontId="38" fillId="0" borderId="10" xfId="1" applyNumberFormat="1" applyFont="1" applyFill="1" applyBorder="1" applyAlignment="1" applyProtection="1">
      <alignment vertical="center"/>
      <protection locked="0"/>
    </xf>
    <xf numFmtId="164" fontId="38" fillId="0" borderId="1" xfId="1" applyNumberFormat="1" applyFont="1" applyFill="1" applyBorder="1" applyAlignment="1" applyProtection="1">
      <alignment vertical="center"/>
      <protection locked="0"/>
    </xf>
    <xf numFmtId="164" fontId="38" fillId="0" borderId="15" xfId="1" applyNumberFormat="1" applyFont="1" applyFill="1" applyBorder="1" applyAlignment="1" applyProtection="1">
      <alignment vertical="center"/>
      <protection locked="0"/>
    </xf>
    <xf numFmtId="164" fontId="38" fillId="0" borderId="16" xfId="1" applyNumberFormat="1" applyFont="1" applyFill="1" applyBorder="1" applyAlignment="1" applyProtection="1">
      <alignment horizontal="right" vertical="center" wrapText="1"/>
      <protection locked="0"/>
    </xf>
    <xf numFmtId="0" fontId="41" fillId="0" borderId="0" xfId="0" applyFont="1" applyFill="1" applyAlignment="1">
      <alignment vertical="center"/>
    </xf>
    <xf numFmtId="0" fontId="39" fillId="0" borderId="15" xfId="0" applyFont="1" applyFill="1" applyBorder="1" applyAlignment="1" applyProtection="1">
      <alignment vertical="center" wrapText="1"/>
      <protection locked="0"/>
    </xf>
    <xf numFmtId="0" fontId="39" fillId="0" borderId="16" xfId="0" applyFont="1" applyBorder="1" applyAlignment="1">
      <alignment vertical="center"/>
    </xf>
    <xf numFmtId="0" fontId="39" fillId="0" borderId="15" xfId="0" applyFont="1" applyBorder="1" applyAlignment="1" applyProtection="1">
      <alignment vertical="center" wrapText="1"/>
      <protection locked="0"/>
    </xf>
    <xf numFmtId="164" fontId="39" fillId="0" borderId="23" xfId="1" applyNumberFormat="1" applyFont="1" applyFill="1" applyBorder="1" applyAlignment="1" applyProtection="1">
      <alignment vertical="center"/>
      <protection locked="0"/>
    </xf>
    <xf numFmtId="164" fontId="39" fillId="0" borderId="24" xfId="1" applyNumberFormat="1" applyFont="1" applyFill="1" applyBorder="1" applyAlignment="1" applyProtection="1">
      <alignment vertical="center"/>
      <protection locked="0"/>
    </xf>
    <xf numFmtId="164" fontId="39" fillId="0" borderId="10" xfId="1" applyNumberFormat="1" applyFont="1" applyFill="1" applyBorder="1" applyAlignment="1" applyProtection="1">
      <alignment vertical="center"/>
      <protection locked="0"/>
    </xf>
    <xf numFmtId="164" fontId="39" fillId="0" borderId="1" xfId="1" applyNumberFormat="1" applyFont="1" applyFill="1" applyBorder="1" applyAlignment="1" applyProtection="1">
      <alignment vertical="center"/>
      <protection locked="0"/>
    </xf>
    <xf numFmtId="164" fontId="39" fillId="0" borderId="15" xfId="1" applyNumberFormat="1" applyFont="1" applyFill="1" applyBorder="1" applyAlignment="1" applyProtection="1">
      <alignment vertical="center"/>
      <protection locked="0"/>
    </xf>
    <xf numFmtId="164" fontId="39" fillId="0" borderId="16" xfId="1" applyNumberFormat="1" applyFont="1" applyFill="1" applyBorder="1" applyAlignment="1" applyProtection="1">
      <alignment horizontal="right" vertical="center" wrapText="1"/>
      <protection locked="0"/>
    </xf>
    <xf numFmtId="0" fontId="43" fillId="0" borderId="0" xfId="0" applyFont="1"/>
    <xf numFmtId="0" fontId="44" fillId="0" borderId="0" xfId="0" applyFont="1" applyFill="1" applyAlignment="1">
      <alignment vertical="center"/>
    </xf>
    <xf numFmtId="164" fontId="38" fillId="2" borderId="1" xfId="1" applyNumberFormat="1" applyFont="1" applyFill="1" applyBorder="1" applyAlignment="1" applyProtection="1">
      <alignment vertical="center"/>
      <protection locked="0"/>
    </xf>
    <xf numFmtId="164" fontId="38" fillId="2" borderId="9" xfId="1" applyNumberFormat="1" applyFont="1" applyFill="1" applyBorder="1" applyAlignment="1" applyProtection="1">
      <alignment vertical="center"/>
      <protection locked="0"/>
    </xf>
    <xf numFmtId="164" fontId="38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39" fillId="2" borderId="16" xfId="0" applyFont="1" applyFill="1" applyBorder="1" applyAlignment="1">
      <alignment vertical="center"/>
    </xf>
    <xf numFmtId="164" fontId="39" fillId="2" borderId="10" xfId="1" applyNumberFormat="1" applyFont="1" applyFill="1" applyBorder="1" applyAlignment="1" applyProtection="1">
      <alignment vertical="center"/>
      <protection locked="0"/>
    </xf>
    <xf numFmtId="164" fontId="39" fillId="2" borderId="1" xfId="1" applyNumberFormat="1" applyFont="1" applyFill="1" applyBorder="1" applyAlignment="1" applyProtection="1">
      <alignment vertical="center"/>
      <protection locked="0"/>
    </xf>
    <xf numFmtId="164" fontId="39" fillId="2" borderId="15" xfId="1" applyNumberFormat="1" applyFont="1" applyFill="1" applyBorder="1" applyAlignment="1" applyProtection="1">
      <alignment vertical="center"/>
      <protection locked="0"/>
    </xf>
    <xf numFmtId="164" fontId="39" fillId="2" borderId="16" xfId="1" applyNumberFormat="1" applyFont="1" applyFill="1" applyBorder="1" applyAlignment="1" applyProtection="1">
      <alignment horizontal="right" vertical="center" wrapText="1"/>
      <protection locked="0"/>
    </xf>
    <xf numFmtId="0" fontId="43" fillId="2" borderId="0" xfId="0" applyFont="1" applyFill="1"/>
    <xf numFmtId="0" fontId="39" fillId="2" borderId="15" xfId="0" applyFont="1" applyFill="1" applyBorder="1" applyAlignment="1" applyProtection="1">
      <alignment vertical="center" wrapText="1"/>
      <protection locked="0"/>
    </xf>
    <xf numFmtId="164" fontId="39" fillId="2" borderId="23" xfId="1" applyNumberFormat="1" applyFont="1" applyFill="1" applyBorder="1" applyAlignment="1" applyProtection="1">
      <alignment vertical="center"/>
      <protection locked="0"/>
    </xf>
    <xf numFmtId="0" fontId="39" fillId="2" borderId="9" xfId="0" applyFont="1" applyFill="1" applyBorder="1" applyAlignment="1" applyProtection="1">
      <alignment vertical="center" wrapText="1"/>
      <protection locked="0"/>
    </xf>
    <xf numFmtId="164" fontId="38" fillId="2" borderId="23" xfId="1" applyNumberFormat="1" applyFont="1" applyFill="1" applyBorder="1" applyAlignment="1" applyProtection="1">
      <alignment vertical="center"/>
      <protection locked="0"/>
    </xf>
    <xf numFmtId="164" fontId="38" fillId="2" borderId="1" xfId="1" applyNumberFormat="1" applyFont="1" applyFill="1" applyBorder="1" applyAlignment="1" applyProtection="1">
      <alignment horizontal="right" vertical="center" wrapText="1"/>
      <protection locked="0"/>
    </xf>
    <xf numFmtId="164" fontId="38" fillId="2" borderId="10" xfId="1" applyNumberFormat="1" applyFont="1" applyFill="1" applyBorder="1" applyAlignment="1" applyProtection="1">
      <alignment vertical="center"/>
      <protection locked="0"/>
    </xf>
    <xf numFmtId="164" fontId="38" fillId="2" borderId="15" xfId="1" applyNumberFormat="1" applyFont="1" applyFill="1" applyBorder="1" applyAlignment="1" applyProtection="1">
      <alignment vertical="center"/>
      <protection locked="0"/>
    </xf>
    <xf numFmtId="164" fontId="38" fillId="2" borderId="16" xfId="1" applyNumberFormat="1" applyFont="1" applyFill="1" applyBorder="1" applyAlignment="1" applyProtection="1">
      <alignment horizontal="right" vertical="center" wrapText="1"/>
      <protection locked="0"/>
    </xf>
    <xf numFmtId="0" fontId="38" fillId="2" borderId="45" xfId="0" applyFont="1" applyFill="1" applyBorder="1" applyAlignment="1" applyProtection="1">
      <alignment horizontal="center" vertical="center"/>
      <protection locked="0"/>
    </xf>
    <xf numFmtId="164" fontId="38" fillId="2" borderId="24" xfId="1" applyNumberFormat="1" applyFont="1" applyFill="1" applyBorder="1" applyAlignment="1" applyProtection="1">
      <alignment vertical="center"/>
      <protection locked="0"/>
    </xf>
    <xf numFmtId="164" fontId="38" fillId="2" borderId="42" xfId="1" applyNumberFormat="1" applyFont="1" applyFill="1" applyBorder="1" applyAlignment="1" applyProtection="1">
      <alignment vertical="center"/>
      <protection locked="0"/>
    </xf>
    <xf numFmtId="0" fontId="38" fillId="2" borderId="7" xfId="0" applyFont="1" applyFill="1" applyBorder="1" applyAlignment="1" applyProtection="1">
      <alignment horizontal="center" vertical="center"/>
      <protection locked="0"/>
    </xf>
    <xf numFmtId="0" fontId="38" fillId="0" borderId="26" xfId="0" applyFont="1" applyFill="1" applyBorder="1" applyAlignment="1" applyProtection="1">
      <alignment horizontal="center" vertical="center"/>
      <protection locked="0"/>
    </xf>
    <xf numFmtId="0" fontId="39" fillId="0" borderId="29" xfId="0" applyFont="1" applyFill="1" applyBorder="1" applyAlignment="1" applyProtection="1">
      <alignment vertical="center" wrapText="1"/>
      <protection locked="0"/>
    </xf>
    <xf numFmtId="164" fontId="38" fillId="0" borderId="53" xfId="2" applyNumberFormat="1" applyFont="1" applyFill="1" applyBorder="1" applyAlignment="1" applyProtection="1">
      <alignment vertical="center"/>
      <protection locked="0"/>
    </xf>
    <xf numFmtId="164" fontId="38" fillId="0" borderId="54" xfId="2" applyNumberFormat="1" applyFont="1" applyFill="1" applyBorder="1" applyAlignment="1" applyProtection="1">
      <alignment vertical="center"/>
      <protection locked="0"/>
    </xf>
    <xf numFmtId="164" fontId="38" fillId="0" borderId="1" xfId="2" applyNumberFormat="1" applyFont="1" applyFill="1" applyBorder="1" applyAlignment="1" applyProtection="1">
      <alignment horizontal="right" vertical="center" wrapText="1"/>
      <protection locked="0"/>
    </xf>
    <xf numFmtId="0" fontId="39" fillId="2" borderId="26" xfId="0" applyFont="1" applyFill="1" applyBorder="1" applyAlignment="1" applyProtection="1">
      <alignment horizontal="center" vertical="center"/>
      <protection locked="0"/>
    </xf>
    <xf numFmtId="0" fontId="39" fillId="0" borderId="4" xfId="0" applyFont="1" applyBorder="1" applyAlignment="1" applyProtection="1">
      <alignment horizontal="center" vertical="center"/>
      <protection locked="0"/>
    </xf>
    <xf numFmtId="0" fontId="39" fillId="2" borderId="29" xfId="0" applyFont="1" applyFill="1" applyBorder="1" applyAlignment="1" applyProtection="1">
      <alignment vertical="center" wrapText="1"/>
      <protection locked="0"/>
    </xf>
    <xf numFmtId="164" fontId="39" fillId="2" borderId="30" xfId="2" applyNumberFormat="1" applyFont="1" applyFill="1" applyBorder="1" applyAlignment="1" applyProtection="1">
      <alignment vertical="center"/>
      <protection locked="0"/>
    </xf>
    <xf numFmtId="164" fontId="39" fillId="2" borderId="26" xfId="2" applyNumberFormat="1" applyFont="1" applyFill="1" applyBorder="1" applyAlignment="1" applyProtection="1">
      <alignment vertical="center"/>
      <protection locked="0"/>
    </xf>
    <xf numFmtId="164" fontId="39" fillId="2" borderId="4" xfId="2" applyNumberFormat="1" applyFont="1" applyFill="1" applyBorder="1" applyAlignment="1" applyProtection="1">
      <alignment vertical="center"/>
      <protection locked="0"/>
    </xf>
    <xf numFmtId="164" fontId="39" fillId="2" borderId="29" xfId="2" applyNumberFormat="1" applyFont="1" applyFill="1" applyBorder="1" applyAlignment="1" applyProtection="1">
      <alignment vertical="center"/>
      <protection locked="0"/>
    </xf>
    <xf numFmtId="164" fontId="39" fillId="2" borderId="1" xfId="2" applyNumberFormat="1" applyFont="1" applyFill="1" applyBorder="1" applyAlignment="1" applyProtection="1">
      <alignment horizontal="right" vertical="center" wrapText="1"/>
      <protection locked="0"/>
    </xf>
    <xf numFmtId="164" fontId="39" fillId="2" borderId="55" xfId="2" applyNumberFormat="1" applyFont="1" applyFill="1" applyBorder="1" applyAlignment="1" applyProtection="1">
      <alignment vertical="center"/>
      <protection locked="0"/>
    </xf>
    <xf numFmtId="164" fontId="40" fillId="0" borderId="46" xfId="2" applyNumberFormat="1" applyFont="1" applyFill="1" applyBorder="1" applyAlignment="1" applyProtection="1">
      <alignment vertical="center"/>
      <protection locked="0"/>
    </xf>
    <xf numFmtId="164" fontId="38" fillId="0" borderId="32" xfId="2" applyNumberFormat="1" applyFont="1" applyFill="1" applyBorder="1" applyAlignment="1" applyProtection="1">
      <alignment vertical="center"/>
      <protection locked="0"/>
    </xf>
    <xf numFmtId="0" fontId="38" fillId="0" borderId="1" xfId="0" applyFont="1" applyBorder="1" applyAlignment="1" applyProtection="1">
      <alignment horizontal="right" vertical="center" wrapText="1"/>
      <protection locked="0"/>
    </xf>
    <xf numFmtId="164" fontId="38" fillId="2" borderId="32" xfId="2" applyNumberFormat="1" applyFont="1" applyFill="1" applyBorder="1" applyAlignment="1" applyProtection="1">
      <alignment vertical="center"/>
      <protection locked="0"/>
    </xf>
    <xf numFmtId="0" fontId="39" fillId="2" borderId="1" xfId="0" applyFont="1" applyFill="1" applyBorder="1" applyAlignment="1" applyProtection="1">
      <alignment vertical="center" wrapText="1" readingOrder="2"/>
      <protection locked="0"/>
    </xf>
    <xf numFmtId="0" fontId="39" fillId="0" borderId="39" xfId="0" applyFont="1" applyFill="1" applyBorder="1" applyAlignment="1" applyProtection="1">
      <alignment horizontal="right" vertical="center" wrapText="1"/>
      <protection locked="0"/>
    </xf>
    <xf numFmtId="0" fontId="38" fillId="2" borderId="0" xfId="0" applyFont="1" applyFill="1" applyAlignment="1">
      <alignment vertical="center"/>
    </xf>
    <xf numFmtId="0" fontId="39" fillId="0" borderId="37" xfId="0" applyFont="1" applyBorder="1" applyAlignment="1" applyProtection="1">
      <alignment vertical="center" wrapText="1"/>
      <protection locked="0"/>
    </xf>
    <xf numFmtId="164" fontId="39" fillId="2" borderId="24" xfId="1" applyNumberFormat="1" applyFont="1" applyFill="1" applyBorder="1" applyAlignment="1" applyProtection="1">
      <alignment vertical="center"/>
      <protection locked="0"/>
    </xf>
    <xf numFmtId="164" fontId="39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0" fontId="39" fillId="0" borderId="37" xfId="0" applyFont="1" applyFill="1" applyBorder="1" applyAlignment="1" applyProtection="1">
      <alignment vertical="center" wrapText="1"/>
      <protection locked="0"/>
    </xf>
    <xf numFmtId="0" fontId="38" fillId="0" borderId="0" xfId="0" applyFont="1" applyFill="1" applyAlignment="1">
      <alignment vertical="center"/>
    </xf>
    <xf numFmtId="164" fontId="39" fillId="2" borderId="1" xfId="1" applyNumberFormat="1" applyFont="1" applyFill="1" applyBorder="1" applyAlignment="1" applyProtection="1">
      <alignment horizontal="right" vertical="center" wrapText="1"/>
      <protection locked="0"/>
    </xf>
    <xf numFmtId="49" fontId="38" fillId="0" borderId="1" xfId="1" applyNumberFormat="1" applyFont="1" applyFill="1" applyBorder="1" applyAlignment="1" applyProtection="1">
      <alignment horizontal="right" vertical="center" wrapText="1" readingOrder="2"/>
      <protection locked="0"/>
    </xf>
    <xf numFmtId="0" fontId="39" fillId="2" borderId="37" xfId="0" applyFont="1" applyFill="1" applyBorder="1" applyAlignment="1" applyProtection="1">
      <alignment vertical="center" wrapText="1"/>
      <protection locked="0"/>
    </xf>
    <xf numFmtId="168" fontId="38" fillId="0" borderId="15" xfId="1" applyNumberFormat="1" applyFont="1" applyFill="1" applyBorder="1" applyAlignment="1" applyProtection="1">
      <alignment vertical="center"/>
      <protection locked="0"/>
    </xf>
    <xf numFmtId="164" fontId="40" fillId="2" borderId="33" xfId="2" applyNumberFormat="1" applyFont="1" applyFill="1" applyBorder="1" applyAlignment="1" applyProtection="1">
      <alignment vertical="center"/>
      <protection locked="0"/>
    </xf>
    <xf numFmtId="164" fontId="40" fillId="2" borderId="32" xfId="2" applyNumberFormat="1" applyFont="1" applyFill="1" applyBorder="1" applyAlignment="1" applyProtection="1">
      <alignment vertical="center"/>
      <protection locked="0"/>
    </xf>
    <xf numFmtId="164" fontId="40" fillId="2" borderId="14" xfId="1" applyNumberFormat="1" applyFont="1" applyFill="1" applyBorder="1" applyAlignment="1" applyProtection="1">
      <alignment vertical="center"/>
      <protection locked="0"/>
    </xf>
    <xf numFmtId="0" fontId="40" fillId="2" borderId="17" xfId="0" applyFont="1" applyFill="1" applyBorder="1" applyAlignment="1" applyProtection="1">
      <alignment vertical="center"/>
      <protection locked="0"/>
    </xf>
    <xf numFmtId="0" fontId="38" fillId="2" borderId="0" xfId="0" applyFont="1" applyFill="1" applyAlignment="1">
      <alignment horizontal="center"/>
    </xf>
    <xf numFmtId="0" fontId="38" fillId="0" borderId="0" xfId="0" applyFont="1" applyAlignment="1">
      <alignment horizontal="center"/>
    </xf>
    <xf numFmtId="0" fontId="42" fillId="0" borderId="16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/>
    </xf>
    <xf numFmtId="164" fontId="40" fillId="0" borderId="14" xfId="1" applyNumberFormat="1" applyFont="1" applyFill="1" applyBorder="1" applyAlignment="1">
      <alignment vertical="center"/>
    </xf>
    <xf numFmtId="43" fontId="40" fillId="0" borderId="14" xfId="1" applyFont="1" applyFill="1" applyBorder="1" applyAlignment="1">
      <alignment vertical="center"/>
    </xf>
    <xf numFmtId="164" fontId="38" fillId="2" borderId="0" xfId="0" applyNumberFormat="1" applyFont="1" applyFill="1"/>
    <xf numFmtId="0" fontId="38" fillId="0" borderId="0" xfId="0" applyFont="1" applyAlignment="1">
      <alignment vertical="center"/>
    </xf>
    <xf numFmtId="0" fontId="42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/>
    </xf>
    <xf numFmtId="0" fontId="42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169" fontId="40" fillId="2" borderId="13" xfId="1" applyNumberFormat="1" applyFont="1" applyFill="1" applyBorder="1" applyAlignment="1">
      <alignment vertical="center"/>
    </xf>
    <xf numFmtId="169" fontId="40" fillId="0" borderId="13" xfId="1" applyNumberFormat="1" applyFont="1" applyFill="1" applyBorder="1" applyAlignment="1">
      <alignment vertical="center"/>
    </xf>
    <xf numFmtId="0" fontId="38" fillId="0" borderId="17" xfId="0" applyFont="1" applyFill="1" applyBorder="1" applyAlignment="1">
      <alignment vertical="center"/>
    </xf>
    <xf numFmtId="0" fontId="38" fillId="0" borderId="57" xfId="0" applyFont="1" applyFill="1" applyBorder="1" applyAlignment="1" applyProtection="1">
      <alignment horizontal="center" vertical="center"/>
      <protection locked="0"/>
    </xf>
    <xf numFmtId="0" fontId="38" fillId="0" borderId="17" xfId="0" applyFont="1" applyFill="1" applyBorder="1" applyAlignment="1" applyProtection="1">
      <alignment horizontal="center" vertical="center"/>
      <protection locked="0"/>
    </xf>
    <xf numFmtId="0" fontId="39" fillId="0" borderId="58" xfId="0" applyFont="1" applyFill="1" applyBorder="1" applyAlignment="1" applyProtection="1">
      <alignment vertical="center" wrapText="1"/>
      <protection locked="0"/>
    </xf>
    <xf numFmtId="0" fontId="38" fillId="2" borderId="59" xfId="0" applyFont="1" applyFill="1" applyBorder="1" applyAlignment="1">
      <alignment vertical="center"/>
    </xf>
    <xf numFmtId="0" fontId="39" fillId="0" borderId="17" xfId="0" applyFont="1" applyBorder="1" applyAlignment="1">
      <alignment vertical="center"/>
    </xf>
    <xf numFmtId="0" fontId="38" fillId="2" borderId="17" xfId="0" applyFont="1" applyFill="1" applyBorder="1" applyAlignment="1">
      <alignment vertical="center"/>
    </xf>
    <xf numFmtId="0" fontId="38" fillId="0" borderId="45" xfId="0" applyFont="1" applyFill="1" applyBorder="1" applyAlignment="1">
      <alignment vertical="center"/>
    </xf>
    <xf numFmtId="0" fontId="38" fillId="2" borderId="3" xfId="0" applyFont="1" applyFill="1" applyBorder="1" applyAlignment="1">
      <alignment vertical="center"/>
    </xf>
    <xf numFmtId="0" fontId="39" fillId="2" borderId="45" xfId="0" applyFont="1" applyFill="1" applyBorder="1" applyAlignment="1">
      <alignment vertical="center"/>
    </xf>
    <xf numFmtId="0" fontId="38" fillId="2" borderId="45" xfId="0" applyFont="1" applyFill="1" applyBorder="1" applyAlignment="1">
      <alignment vertical="center"/>
    </xf>
    <xf numFmtId="0" fontId="39" fillId="0" borderId="17" xfId="0" applyFont="1" applyFill="1" applyBorder="1" applyAlignment="1">
      <alignment vertical="center"/>
    </xf>
    <xf numFmtId="0" fontId="38" fillId="0" borderId="21" xfId="0" applyFont="1" applyFill="1" applyBorder="1" applyAlignment="1">
      <alignment vertical="center" wrapText="1"/>
    </xf>
    <xf numFmtId="0" fontId="38" fillId="0" borderId="45" xfId="0" applyFont="1" applyBorder="1" applyAlignment="1" applyProtection="1">
      <alignment horizontal="center" vertical="center"/>
      <protection locked="0"/>
    </xf>
    <xf numFmtId="0" fontId="39" fillId="2" borderId="60" xfId="0" applyFont="1" applyFill="1" applyBorder="1" applyAlignment="1" applyProtection="1">
      <alignment horizontal="right" vertical="center" wrapText="1"/>
      <protection locked="0"/>
    </xf>
    <xf numFmtId="0" fontId="38" fillId="0" borderId="17" xfId="0" applyFont="1" applyBorder="1" applyAlignment="1">
      <alignment vertical="center"/>
    </xf>
    <xf numFmtId="0" fontId="38" fillId="0" borderId="57" xfId="0" applyFont="1" applyBorder="1" applyAlignment="1" applyProtection="1">
      <alignment horizontal="center" vertical="distributed"/>
      <protection locked="0"/>
    </xf>
    <xf numFmtId="0" fontId="38" fillId="4" borderId="17" xfId="0" applyFont="1" applyFill="1" applyBorder="1" applyAlignment="1" applyProtection="1">
      <alignment horizontal="center" vertical="distributed"/>
      <protection locked="0"/>
    </xf>
    <xf numFmtId="0" fontId="39" fillId="0" borderId="56" xfId="0" applyFont="1" applyBorder="1" applyAlignment="1" applyProtection="1">
      <alignment horizontal="right" vertical="center" wrapText="1"/>
      <protection locked="0"/>
    </xf>
    <xf numFmtId="0" fontId="39" fillId="2" borderId="17" xfId="0" applyFont="1" applyFill="1" applyBorder="1" applyAlignment="1">
      <alignment vertical="center"/>
    </xf>
    <xf numFmtId="0" fontId="39" fillId="0" borderId="45" xfId="0" applyFont="1" applyBorder="1" applyAlignment="1">
      <alignment vertical="center"/>
    </xf>
    <xf numFmtId="0" fontId="38" fillId="2" borderId="20" xfId="0" applyFont="1" applyFill="1" applyBorder="1" applyAlignment="1">
      <alignment vertical="center"/>
    </xf>
    <xf numFmtId="0" fontId="38" fillId="2" borderId="35" xfId="0" applyFont="1" applyFill="1" applyBorder="1" applyAlignment="1">
      <alignment vertical="center"/>
    </xf>
    <xf numFmtId="0" fontId="40" fillId="2" borderId="46" xfId="0" applyFont="1" applyFill="1" applyBorder="1" applyAlignment="1" applyProtection="1">
      <alignment horizontal="center" vertical="center"/>
      <protection locked="0"/>
    </xf>
    <xf numFmtId="0" fontId="38" fillId="2" borderId="46" xfId="0" applyFont="1" applyFill="1" applyBorder="1" applyAlignment="1">
      <alignment vertical="center"/>
    </xf>
    <xf numFmtId="0" fontId="38" fillId="2" borderId="52" xfId="0" applyFont="1" applyFill="1" applyBorder="1" applyAlignment="1">
      <alignment vertical="center"/>
    </xf>
    <xf numFmtId="0" fontId="38" fillId="2" borderId="61" xfId="0" applyFont="1" applyFill="1" applyBorder="1" applyAlignment="1">
      <alignment vertical="center"/>
    </xf>
    <xf numFmtId="0" fontId="42" fillId="2" borderId="20" xfId="0" applyFont="1" applyFill="1" applyBorder="1" applyAlignment="1" applyProtection="1">
      <alignment horizontal="right" vertical="center" wrapText="1"/>
      <protection locked="0"/>
    </xf>
    <xf numFmtId="41" fontId="38" fillId="0" borderId="27" xfId="2" applyNumberFormat="1" applyFont="1" applyFill="1" applyBorder="1" applyAlignment="1" applyProtection="1">
      <alignment vertical="distributed"/>
      <protection locked="0"/>
    </xf>
    <xf numFmtId="41" fontId="38" fillId="0" borderId="26" xfId="2" applyNumberFormat="1" applyFont="1" applyFill="1" applyBorder="1" applyAlignment="1" applyProtection="1">
      <alignment vertical="distributed"/>
      <protection locked="0"/>
    </xf>
    <xf numFmtId="0" fontId="38" fillId="0" borderId="4" xfId="0" applyFont="1" applyBorder="1" applyProtection="1">
      <protection locked="0"/>
    </xf>
    <xf numFmtId="41" fontId="38" fillId="0" borderId="4" xfId="2" applyNumberFormat="1" applyFont="1" applyFill="1" applyBorder="1" applyAlignment="1" applyProtection="1">
      <alignment vertical="distributed"/>
      <protection locked="0"/>
    </xf>
    <xf numFmtId="3" fontId="38" fillId="0" borderId="29" xfId="0" applyNumberFormat="1" applyFont="1" applyBorder="1" applyAlignment="1" applyProtection="1">
      <alignment vertical="distributed"/>
      <protection locked="0"/>
    </xf>
    <xf numFmtId="3" fontId="38" fillId="0" borderId="4" xfId="0" applyNumberFormat="1" applyFont="1" applyBorder="1" applyAlignment="1" applyProtection="1">
      <alignment vertical="distributed"/>
      <protection locked="0"/>
    </xf>
    <xf numFmtId="164" fontId="40" fillId="2" borderId="22" xfId="2" applyNumberFormat="1" applyFont="1" applyFill="1" applyBorder="1" applyAlignment="1" applyProtection="1">
      <alignment vertical="center"/>
      <protection locked="0"/>
    </xf>
    <xf numFmtId="0" fontId="26" fillId="7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0" fillId="2" borderId="20" xfId="0" applyFont="1" applyFill="1" applyBorder="1" applyAlignment="1" applyProtection="1">
      <alignment horizontal="center" vertical="center"/>
      <protection locked="0"/>
    </xf>
    <xf numFmtId="0" fontId="40" fillId="2" borderId="18" xfId="0" applyFont="1" applyFill="1" applyBorder="1" applyAlignment="1" applyProtection="1">
      <alignment horizontal="center" vertical="center"/>
      <protection locked="0"/>
    </xf>
    <xf numFmtId="0" fontId="26" fillId="6" borderId="4" xfId="6" applyFont="1" applyFill="1" applyBorder="1" applyAlignment="1">
      <alignment horizontal="center" vertical="center" wrapText="1" readingOrder="1"/>
    </xf>
    <xf numFmtId="0" fontId="26" fillId="6" borderId="16" xfId="6" applyFont="1" applyFill="1" applyBorder="1" applyAlignment="1">
      <alignment horizontal="center" vertical="center" wrapText="1" readingOrder="1"/>
    </xf>
    <xf numFmtId="1" fontId="29" fillId="6" borderId="4" xfId="7" applyNumberFormat="1" applyFont="1" applyFill="1" applyBorder="1" applyAlignment="1" applyProtection="1">
      <alignment horizontal="center" vertical="center" wrapText="1" readingOrder="1"/>
    </xf>
    <xf numFmtId="1" fontId="29" fillId="6" borderId="16" xfId="7" applyNumberFormat="1" applyFont="1" applyFill="1" applyBorder="1" applyAlignment="1" applyProtection="1">
      <alignment horizontal="center" vertical="center" wrapText="1" readingOrder="1"/>
    </xf>
    <xf numFmtId="1" fontId="26" fillId="6" borderId="28" xfId="7" applyNumberFormat="1" applyFont="1" applyFill="1" applyBorder="1" applyAlignment="1" applyProtection="1">
      <alignment horizontal="center" vertical="center" wrapText="1" readingOrder="1"/>
    </xf>
    <xf numFmtId="1" fontId="26" fillId="6" borderId="25" xfId="7" applyNumberFormat="1" applyFont="1" applyFill="1" applyBorder="1" applyAlignment="1" applyProtection="1">
      <alignment horizontal="center" vertical="center" wrapText="1" readingOrder="1"/>
    </xf>
    <xf numFmtId="0" fontId="40" fillId="2" borderId="36" xfId="0" applyFont="1" applyFill="1" applyBorder="1" applyAlignment="1" applyProtection="1">
      <alignment horizontal="center" vertical="center"/>
      <protection locked="0"/>
    </xf>
    <xf numFmtId="0" fontId="40" fillId="2" borderId="35" xfId="0" applyFont="1" applyFill="1" applyBorder="1" applyAlignment="1" applyProtection="1">
      <alignment horizontal="center" vertical="center"/>
      <protection locked="0"/>
    </xf>
    <xf numFmtId="0" fontId="40" fillId="2" borderId="34" xfId="0" applyFont="1" applyFill="1" applyBorder="1" applyAlignment="1" applyProtection="1">
      <alignment horizontal="center" vertical="center"/>
      <protection locked="0"/>
    </xf>
    <xf numFmtId="0" fontId="40" fillId="2" borderId="19" xfId="0" applyFont="1" applyFill="1" applyBorder="1" applyAlignment="1" applyProtection="1">
      <alignment horizontal="center" vertical="center"/>
      <protection locked="0"/>
    </xf>
    <xf numFmtId="0" fontId="40" fillId="2" borderId="50" xfId="0" applyFont="1" applyFill="1" applyBorder="1" applyAlignment="1" applyProtection="1">
      <alignment horizontal="center" vertical="center"/>
      <protection locked="0"/>
    </xf>
    <xf numFmtId="0" fontId="40" fillId="2" borderId="49" xfId="0" applyFont="1" applyFill="1" applyBorder="1" applyAlignment="1" applyProtection="1">
      <alignment horizontal="center" vertical="center"/>
      <protection locked="0"/>
    </xf>
    <xf numFmtId="164" fontId="37" fillId="2" borderId="0" xfId="2" applyNumberFormat="1" applyFont="1" applyFill="1" applyBorder="1" applyAlignment="1" applyProtection="1">
      <alignment horizontal="right"/>
      <protection locked="0"/>
    </xf>
    <xf numFmtId="1" fontId="26" fillId="6" borderId="4" xfId="7" applyNumberFormat="1" applyFont="1" applyFill="1" applyBorder="1" applyAlignment="1" applyProtection="1">
      <alignment horizontal="center" vertical="center" wrapText="1" readingOrder="1"/>
    </xf>
    <xf numFmtId="1" fontId="26" fillId="6" borderId="16" xfId="7" applyNumberFormat="1" applyFont="1" applyFill="1" applyBorder="1" applyAlignment="1" applyProtection="1">
      <alignment horizontal="center" vertical="center" wrapText="1" readingOrder="1"/>
    </xf>
    <xf numFmtId="1" fontId="26" fillId="9" borderId="47" xfId="7" applyNumberFormat="1" applyFont="1" applyFill="1" applyBorder="1" applyAlignment="1" applyProtection="1">
      <alignment horizontal="center" vertical="center" readingOrder="1"/>
    </xf>
    <xf numFmtId="1" fontId="26" fillId="9" borderId="43" xfId="7" applyNumberFormat="1" applyFont="1" applyFill="1" applyBorder="1" applyAlignment="1" applyProtection="1">
      <alignment horizontal="center" vertical="center" readingOrder="1"/>
    </xf>
    <xf numFmtId="1" fontId="26" fillId="9" borderId="44" xfId="7" applyNumberFormat="1" applyFont="1" applyFill="1" applyBorder="1" applyAlignment="1" applyProtection="1">
      <alignment horizontal="center" vertical="center" readingOrder="1"/>
    </xf>
    <xf numFmtId="1" fontId="26" fillId="6" borderId="26" xfId="7" applyNumberFormat="1" applyFont="1" applyFill="1" applyBorder="1" applyAlignment="1" applyProtection="1">
      <alignment horizontal="center" vertical="center" wrapText="1" readingOrder="1"/>
    </xf>
    <xf numFmtId="1" fontId="26" fillId="6" borderId="41" xfId="7" applyNumberFormat="1" applyFont="1" applyFill="1" applyBorder="1" applyAlignment="1" applyProtection="1">
      <alignment horizontal="center" vertical="center" wrapText="1" readingOrder="1"/>
    </xf>
    <xf numFmtId="0" fontId="26" fillId="7" borderId="4" xfId="0" applyFont="1" applyFill="1" applyBorder="1" applyAlignment="1">
      <alignment horizontal="center" vertical="center" wrapText="1" readingOrder="1"/>
    </xf>
    <xf numFmtId="0" fontId="26" fillId="7" borderId="16" xfId="0" applyFont="1" applyFill="1" applyBorder="1" applyAlignment="1">
      <alignment horizontal="center" vertical="center" wrapText="1" readingOrder="1"/>
    </xf>
  </cellXfs>
  <cellStyles count="8">
    <cellStyle name="Comma" xfId="1" builtinId="3"/>
    <cellStyle name="Comma 3 2" xfId="2"/>
    <cellStyle name="Normal" xfId="0" builtinId="0"/>
    <cellStyle name="Normal 2" xfId="4"/>
    <cellStyle name="Normal_גיליון4" xfId="6"/>
    <cellStyle name="Normal_עותק של פיתוח  21012015" xfId="3"/>
    <cellStyle name="הדגשה1 2" xfId="7"/>
    <cellStyle name="הדגשה2 2" xfId="5"/>
  </cellStyles>
  <dxfs count="0"/>
  <tableStyles count="0" defaultTableStyle="TableStyleMedium2" defaultPivotStyle="PivotStyleLight16"/>
  <colors>
    <mruColors>
      <color rgb="FFCC99FF"/>
      <color rgb="FF9999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881744</xdr:colOff>
      <xdr:row>6</xdr:row>
      <xdr:rowOff>27215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2760456" y="0"/>
          <a:ext cx="1819004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22860</xdr:rowOff>
    </xdr:from>
    <xdr:to>
      <xdr:col>2</xdr:col>
      <xdr:colOff>83820</xdr:colOff>
      <xdr:row>5</xdr:row>
      <xdr:rowOff>242677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83380" y="22860"/>
          <a:ext cx="1691640" cy="1629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99FF"/>
    <pageSetUpPr fitToPage="1"/>
  </sheetPr>
  <dimension ref="A1:M120"/>
  <sheetViews>
    <sheetView rightToLeft="1" tabSelected="1" zoomScale="70" zoomScaleNormal="70" workbookViewId="0">
      <selection activeCell="F93" sqref="F93"/>
    </sheetView>
  </sheetViews>
  <sheetFormatPr defaultColWidth="9.109375" defaultRowHeight="19.2" x14ac:dyDescent="0.35"/>
  <cols>
    <col min="1" max="1" width="13.6640625" style="1" customWidth="1"/>
    <col min="2" max="2" width="46.6640625" style="1" customWidth="1"/>
    <col min="3" max="3" width="19.33203125" style="1" customWidth="1"/>
    <col min="4" max="4" width="8.5546875" style="1" customWidth="1"/>
    <col min="5" max="5" width="37" style="1" customWidth="1"/>
    <col min="6" max="6" width="25.88671875" style="1" customWidth="1"/>
    <col min="7" max="7" width="15.6640625" style="1" bestFit="1" customWidth="1"/>
    <col min="8" max="8" width="9" style="1" customWidth="1"/>
    <col min="9" max="10" width="11.6640625" style="1" bestFit="1" customWidth="1"/>
    <col min="11" max="11" width="13.33203125" style="1" bestFit="1" customWidth="1"/>
    <col min="12" max="12" width="9.109375" style="1"/>
    <col min="13" max="13" width="11.6640625" style="1" bestFit="1" customWidth="1"/>
    <col min="14" max="16384" width="9.109375" style="1"/>
  </cols>
  <sheetData>
    <row r="1" spans="1:7" ht="12.75" customHeight="1" x14ac:dyDescent="0.4">
      <c r="A1" s="481"/>
      <c r="C1" s="2"/>
      <c r="D1" s="2"/>
      <c r="E1" s="2"/>
      <c r="F1" s="2"/>
    </row>
    <row r="2" spans="1:7" ht="22.8" x14ac:dyDescent="0.4">
      <c r="A2" s="481"/>
      <c r="C2" s="3" t="s">
        <v>0</v>
      </c>
      <c r="D2" s="4"/>
      <c r="F2" s="2"/>
    </row>
    <row r="3" spans="1:7" ht="12.75" customHeight="1" x14ac:dyDescent="0.4">
      <c r="A3" s="481"/>
      <c r="C3" s="4"/>
      <c r="D3" s="4"/>
      <c r="F3" s="2"/>
    </row>
    <row r="4" spans="1:7" ht="12.75" customHeight="1" x14ac:dyDescent="0.4">
      <c r="A4" s="2"/>
      <c r="C4" s="4"/>
      <c r="D4" s="4"/>
      <c r="F4" s="2"/>
      <c r="G4" s="5"/>
    </row>
    <row r="5" spans="1:7" ht="26.4" x14ac:dyDescent="0.6">
      <c r="A5" s="2"/>
      <c r="C5" s="6" t="s">
        <v>1</v>
      </c>
      <c r="D5" s="7"/>
      <c r="F5" s="2"/>
    </row>
    <row r="6" spans="1:7" ht="24" customHeight="1" x14ac:dyDescent="0.4">
      <c r="A6" s="2"/>
      <c r="C6" s="7"/>
      <c r="D6" s="7"/>
      <c r="F6" s="2"/>
    </row>
    <row r="7" spans="1:7" ht="22.95" customHeight="1" x14ac:dyDescent="0.45">
      <c r="A7" s="2"/>
      <c r="C7" s="8" t="s">
        <v>2</v>
      </c>
      <c r="D7" s="8"/>
      <c r="F7" s="93">
        <v>45992</v>
      </c>
    </row>
    <row r="8" spans="1:7" ht="24.75" customHeight="1" x14ac:dyDescent="0.45">
      <c r="A8" s="9" t="s">
        <v>3</v>
      </c>
      <c r="B8" s="10"/>
      <c r="C8" s="8"/>
      <c r="D8" s="8"/>
      <c r="F8" s="11"/>
      <c r="G8" s="12"/>
    </row>
    <row r="9" spans="1:7" ht="24.75" customHeight="1" x14ac:dyDescent="0.4">
      <c r="A9" s="9" t="s">
        <v>4</v>
      </c>
      <c r="B9" s="10"/>
      <c r="C9" s="13"/>
      <c r="F9" s="2"/>
    </row>
    <row r="10" spans="1:7" ht="22.8" x14ac:dyDescent="0.4">
      <c r="A10" s="9" t="s">
        <v>123</v>
      </c>
      <c r="B10" s="9"/>
      <c r="C10" s="2"/>
      <c r="D10" s="2"/>
      <c r="E10" s="2"/>
      <c r="F10" s="2"/>
    </row>
    <row r="11" spans="1:7" ht="22.8" x14ac:dyDescent="0.4">
      <c r="A11" s="2"/>
      <c r="B11" s="2"/>
      <c r="C11" s="2"/>
      <c r="D11" s="2"/>
      <c r="E11" s="2"/>
      <c r="F11" s="2"/>
    </row>
    <row r="12" spans="1:7" ht="22.8" x14ac:dyDescent="0.4">
      <c r="A12" s="2"/>
      <c r="B12" s="14" t="s">
        <v>5</v>
      </c>
      <c r="C12" s="2"/>
      <c r="D12" s="2"/>
      <c r="E12" s="2"/>
      <c r="F12" s="2"/>
    </row>
    <row r="13" spans="1:7" ht="22.8" x14ac:dyDescent="0.4">
      <c r="A13" s="2"/>
      <c r="B13" s="15"/>
      <c r="C13" s="14" t="s">
        <v>138</v>
      </c>
      <c r="D13" s="14"/>
      <c r="E13" s="14"/>
      <c r="F13" s="2"/>
    </row>
    <row r="14" spans="1:7" ht="22.8" x14ac:dyDescent="0.4">
      <c r="A14" s="9" t="s">
        <v>6</v>
      </c>
      <c r="B14" s="14"/>
      <c r="C14" s="14"/>
      <c r="D14" s="14"/>
      <c r="E14" s="14"/>
      <c r="F14" s="2"/>
    </row>
    <row r="15" spans="1:7" ht="22.8" x14ac:dyDescent="0.4">
      <c r="A15" s="9" t="s">
        <v>7</v>
      </c>
      <c r="B15" s="9" t="s">
        <v>139</v>
      </c>
      <c r="C15" s="9"/>
      <c r="D15" s="2"/>
      <c r="E15" s="2"/>
      <c r="F15" s="2"/>
    </row>
    <row r="16" spans="1:7" ht="22.8" x14ac:dyDescent="0.4">
      <c r="A16" s="9"/>
      <c r="B16" s="9"/>
      <c r="C16" s="9"/>
      <c r="D16" s="2"/>
      <c r="E16" s="2"/>
      <c r="F16" s="2"/>
    </row>
    <row r="17" spans="1:8" ht="22.8" x14ac:dyDescent="0.4">
      <c r="A17" s="482" t="s">
        <v>140</v>
      </c>
      <c r="B17" s="482"/>
      <c r="C17" s="482"/>
      <c r="D17" s="482"/>
      <c r="E17" s="482"/>
      <c r="F17" s="482"/>
    </row>
    <row r="18" spans="1:8" ht="22.8" x14ac:dyDescent="0.4">
      <c r="A18" s="2"/>
      <c r="B18" s="2"/>
      <c r="C18" s="2"/>
      <c r="D18" s="2"/>
      <c r="E18" s="2"/>
      <c r="F18" s="2"/>
    </row>
    <row r="19" spans="1:8" ht="22.8" x14ac:dyDescent="0.4">
      <c r="A19" s="2"/>
      <c r="B19" s="2"/>
      <c r="C19" s="9" t="s">
        <v>8</v>
      </c>
      <c r="D19" s="9"/>
      <c r="E19" s="2"/>
      <c r="F19" s="2"/>
    </row>
    <row r="20" spans="1:8" ht="22.8" x14ac:dyDescent="0.4">
      <c r="A20" s="2"/>
      <c r="B20" s="2"/>
      <c r="C20" s="2"/>
      <c r="D20" s="2"/>
      <c r="E20" s="2"/>
      <c r="F20" s="2"/>
    </row>
    <row r="21" spans="1:8" ht="22.8" x14ac:dyDescent="0.4">
      <c r="A21" s="9" t="s">
        <v>9</v>
      </c>
      <c r="B21" s="9"/>
      <c r="C21" s="9"/>
      <c r="D21" s="9"/>
      <c r="E21" s="9"/>
      <c r="F21" s="9"/>
      <c r="G21" s="16"/>
    </row>
    <row r="22" spans="1:8" ht="22.8" x14ac:dyDescent="0.4">
      <c r="A22" s="9" t="s">
        <v>10</v>
      </c>
      <c r="B22" s="9"/>
      <c r="C22" s="9"/>
      <c r="D22" s="9"/>
      <c r="E22" s="9"/>
      <c r="F22" s="9"/>
      <c r="G22" s="16"/>
    </row>
    <row r="23" spans="1:8" ht="22.8" x14ac:dyDescent="0.4">
      <c r="A23" s="9" t="s">
        <v>141</v>
      </c>
      <c r="B23" s="9"/>
      <c r="C23" s="9"/>
      <c r="D23" s="9"/>
      <c r="E23" s="9"/>
      <c r="F23" s="9"/>
      <c r="G23" s="16"/>
    </row>
    <row r="24" spans="1:8" ht="22.8" x14ac:dyDescent="0.4">
      <c r="A24" s="9"/>
      <c r="B24" s="9"/>
      <c r="C24" s="9"/>
      <c r="D24" s="9"/>
      <c r="E24" s="9"/>
      <c r="F24" s="9"/>
      <c r="G24" s="16"/>
    </row>
    <row r="25" spans="1:8" ht="22.8" x14ac:dyDescent="0.4">
      <c r="A25" s="9" t="s">
        <v>11</v>
      </c>
      <c r="B25" s="9"/>
      <c r="C25" s="9"/>
      <c r="D25" s="17" t="s">
        <v>12</v>
      </c>
      <c r="E25" s="17"/>
      <c r="F25" s="18"/>
      <c r="G25" s="16"/>
    </row>
    <row r="26" spans="1:8" ht="22.8" x14ac:dyDescent="0.4">
      <c r="A26" s="9"/>
      <c r="B26" s="9"/>
      <c r="C26" s="9"/>
      <c r="D26" s="17"/>
      <c r="E26" s="17"/>
      <c r="F26" s="17"/>
      <c r="G26" s="16"/>
    </row>
    <row r="27" spans="1:8" ht="22.8" x14ac:dyDescent="0.4">
      <c r="A27" s="9" t="s">
        <v>13</v>
      </c>
      <c r="B27" s="9"/>
      <c r="C27" s="9"/>
      <c r="D27" s="17" t="s">
        <v>14</v>
      </c>
      <c r="E27" s="17"/>
      <c r="F27" s="18"/>
      <c r="G27" s="16"/>
    </row>
    <row r="28" spans="1:8" ht="22.8" x14ac:dyDescent="0.4">
      <c r="A28" s="2"/>
      <c r="B28" s="2"/>
      <c r="C28" s="2"/>
      <c r="D28" s="2"/>
      <c r="E28" s="2"/>
      <c r="F28" s="2"/>
    </row>
    <row r="29" spans="1:8" ht="22.8" x14ac:dyDescent="0.35">
      <c r="A29" s="19" t="s">
        <v>15</v>
      </c>
      <c r="B29" s="20" t="s">
        <v>16</v>
      </c>
      <c r="C29" s="21" t="s">
        <v>142</v>
      </c>
      <c r="D29" s="19" t="s">
        <v>15</v>
      </c>
      <c r="E29" s="20" t="s">
        <v>17</v>
      </c>
      <c r="F29" s="21" t="s">
        <v>142</v>
      </c>
    </row>
    <row r="30" spans="1:8" ht="22.8" x14ac:dyDescent="0.4">
      <c r="A30" s="22">
        <v>510</v>
      </c>
      <c r="B30" s="23" t="s">
        <v>18</v>
      </c>
      <c r="C30" s="24"/>
      <c r="D30" s="25">
        <v>61</v>
      </c>
      <c r="E30" s="25" t="s">
        <v>19</v>
      </c>
      <c r="F30" s="26"/>
      <c r="H30" s="27"/>
    </row>
    <row r="31" spans="1:8" ht="10.5" hidden="1" customHeight="1" x14ac:dyDescent="0.4">
      <c r="A31" s="25"/>
      <c r="B31" s="25"/>
      <c r="C31" s="28"/>
      <c r="D31" s="25"/>
      <c r="E31" s="25"/>
      <c r="F31" s="28"/>
    </row>
    <row r="32" spans="1:8" ht="22.8" x14ac:dyDescent="0.4">
      <c r="A32" s="22">
        <v>521</v>
      </c>
      <c r="B32" s="29" t="s">
        <v>20</v>
      </c>
      <c r="C32" s="30">
        <f>SUM(C34:C42)</f>
        <v>67200</v>
      </c>
      <c r="D32" s="25">
        <v>62</v>
      </c>
      <c r="E32" s="25" t="s">
        <v>21</v>
      </c>
      <c r="F32" s="28"/>
    </row>
    <row r="33" spans="1:9" ht="10.5" hidden="1" customHeight="1" x14ac:dyDescent="0.4">
      <c r="A33" s="25"/>
      <c r="B33" s="25"/>
      <c r="C33" s="28"/>
      <c r="D33" s="25"/>
      <c r="E33" s="25"/>
      <c r="F33" s="28"/>
    </row>
    <row r="34" spans="1:9" ht="22.8" x14ac:dyDescent="0.4">
      <c r="A34" s="25">
        <v>521.01</v>
      </c>
      <c r="B34" s="25" t="s">
        <v>22</v>
      </c>
      <c r="C34" s="28">
        <v>48700</v>
      </c>
      <c r="D34" s="25">
        <v>63</v>
      </c>
      <c r="E34" s="25" t="s">
        <v>23</v>
      </c>
      <c r="F34" s="28"/>
      <c r="G34" s="31"/>
      <c r="H34" s="27"/>
      <c r="I34" s="32"/>
    </row>
    <row r="35" spans="1:9" ht="8.25" hidden="1" customHeight="1" x14ac:dyDescent="0.4">
      <c r="A35" s="25"/>
      <c r="B35" s="25"/>
      <c r="C35" s="28"/>
      <c r="D35" s="25"/>
      <c r="E35" s="25"/>
      <c r="F35" s="28"/>
      <c r="G35" s="31"/>
    </row>
    <row r="36" spans="1:9" ht="22.8" x14ac:dyDescent="0.4">
      <c r="A36" s="25">
        <v>521.02</v>
      </c>
      <c r="B36" s="25" t="s">
        <v>24</v>
      </c>
      <c r="C36" s="28"/>
      <c r="D36" s="25">
        <v>64</v>
      </c>
      <c r="E36" s="25" t="s">
        <v>25</v>
      </c>
      <c r="F36" s="28"/>
      <c r="G36" s="31"/>
    </row>
    <row r="37" spans="1:9" ht="9" hidden="1" customHeight="1" x14ac:dyDescent="0.4">
      <c r="A37" s="25"/>
      <c r="B37" s="25"/>
      <c r="C37" s="28"/>
      <c r="D37" s="25"/>
      <c r="E37" s="25"/>
      <c r="F37" s="28"/>
      <c r="G37" s="31"/>
    </row>
    <row r="38" spans="1:9" ht="22.8" x14ac:dyDescent="0.4">
      <c r="A38" s="25">
        <v>521.03</v>
      </c>
      <c r="B38" s="25" t="s">
        <v>26</v>
      </c>
      <c r="C38" s="28"/>
      <c r="D38" s="25">
        <v>71</v>
      </c>
      <c r="E38" s="25" t="s">
        <v>27</v>
      </c>
      <c r="F38" s="28">
        <f>'2026'!F21</f>
        <v>8920</v>
      </c>
      <c r="G38" s="33"/>
      <c r="H38" s="33"/>
    </row>
    <row r="39" spans="1:9" ht="9.75" hidden="1" customHeight="1" x14ac:dyDescent="0.4">
      <c r="A39" s="25"/>
      <c r="B39" s="25"/>
      <c r="C39" s="28"/>
      <c r="D39" s="25"/>
      <c r="E39" s="25"/>
      <c r="F39" s="28"/>
      <c r="G39" s="33"/>
      <c r="H39" s="33"/>
    </row>
    <row r="40" spans="1:9" ht="22.8" x14ac:dyDescent="0.4">
      <c r="A40" s="25">
        <v>521.04</v>
      </c>
      <c r="B40" s="25" t="s">
        <v>28</v>
      </c>
      <c r="C40" s="28">
        <v>4000</v>
      </c>
      <c r="D40" s="25">
        <v>72</v>
      </c>
      <c r="E40" s="25" t="s">
        <v>29</v>
      </c>
      <c r="F40" s="28">
        <f>'2026'!F35</f>
        <v>7402</v>
      </c>
      <c r="G40" s="33"/>
      <c r="H40" s="27"/>
      <c r="I40" s="32"/>
    </row>
    <row r="41" spans="1:9" ht="9.75" hidden="1" customHeight="1" x14ac:dyDescent="0.4">
      <c r="A41" s="25"/>
      <c r="B41" s="25"/>
      <c r="C41" s="28"/>
      <c r="D41" s="25"/>
      <c r="E41" s="25"/>
      <c r="F41" s="28"/>
      <c r="G41" s="33"/>
      <c r="H41" s="33"/>
    </row>
    <row r="42" spans="1:9" ht="22.8" x14ac:dyDescent="0.4">
      <c r="A42" s="25">
        <v>521.99</v>
      </c>
      <c r="B42" s="25" t="s">
        <v>30</v>
      </c>
      <c r="C42" s="28">
        <f>7000+7500</f>
        <v>14500</v>
      </c>
      <c r="D42" s="25">
        <v>73</v>
      </c>
      <c r="E42" s="25" t="s">
        <v>31</v>
      </c>
      <c r="F42" s="28">
        <f>'2026'!F44</f>
        <v>7775</v>
      </c>
      <c r="G42" s="33"/>
      <c r="H42" s="33"/>
    </row>
    <row r="43" spans="1:9" ht="10.5" hidden="1" customHeight="1" x14ac:dyDescent="0.4">
      <c r="A43" s="25"/>
      <c r="B43" s="25"/>
      <c r="C43" s="28"/>
      <c r="D43" s="25"/>
      <c r="E43" s="25"/>
      <c r="F43" s="28"/>
      <c r="G43" s="33"/>
      <c r="H43" s="33"/>
    </row>
    <row r="44" spans="1:9" ht="22.8" x14ac:dyDescent="0.4">
      <c r="A44" s="22">
        <v>522</v>
      </c>
      <c r="B44" s="29" t="s">
        <v>32</v>
      </c>
      <c r="C44" s="30">
        <f>SUM(C46:C56)</f>
        <v>18972.78</v>
      </c>
      <c r="D44" s="25">
        <v>74</v>
      </c>
      <c r="E44" s="25" t="s">
        <v>33</v>
      </c>
      <c r="F44" s="28">
        <f>'2026'!F63+'2026'!F67+'2026'!F76+'2026'!F86+'2026'!F115</f>
        <v>137871.25</v>
      </c>
      <c r="G44" s="33"/>
      <c r="H44" s="33"/>
    </row>
    <row r="45" spans="1:9" ht="10.5" hidden="1" customHeight="1" x14ac:dyDescent="0.4">
      <c r="A45" s="25"/>
      <c r="B45" s="25"/>
      <c r="C45" s="28"/>
      <c r="D45" s="25"/>
      <c r="E45" s="25"/>
      <c r="F45" s="28"/>
      <c r="G45" s="33"/>
      <c r="H45" s="33"/>
    </row>
    <row r="46" spans="1:9" ht="22.8" x14ac:dyDescent="0.4">
      <c r="A46" s="25">
        <v>522.05999999999995</v>
      </c>
      <c r="B46" s="25" t="s">
        <v>34</v>
      </c>
      <c r="C46" s="28"/>
      <c r="D46" s="25">
        <v>75</v>
      </c>
      <c r="E46" s="25" t="s">
        <v>35</v>
      </c>
      <c r="F46" s="28"/>
      <c r="G46" s="33"/>
      <c r="H46" s="33"/>
    </row>
    <row r="47" spans="1:9" ht="10.5" hidden="1" customHeight="1" x14ac:dyDescent="0.4">
      <c r="A47" s="25"/>
      <c r="B47" s="25"/>
      <c r="C47" s="28"/>
      <c r="D47" s="25"/>
      <c r="E47" s="25"/>
      <c r="F47" s="28"/>
      <c r="G47" s="33"/>
      <c r="H47" s="33"/>
    </row>
    <row r="48" spans="1:9" ht="22.8" x14ac:dyDescent="0.4">
      <c r="A48" s="22">
        <v>522.20000000000005</v>
      </c>
      <c r="B48" s="25" t="s">
        <v>36</v>
      </c>
      <c r="C48" s="28">
        <f>'2026'!Q24+'2026'!Q128+'2026'!Q132+'2026'!Q145+'2026'!Q215</f>
        <v>18450.28</v>
      </c>
      <c r="D48" s="25">
        <v>76</v>
      </c>
      <c r="E48" s="25" t="s">
        <v>37</v>
      </c>
      <c r="F48" s="28">
        <f>'2026'!F117</f>
        <v>1000</v>
      </c>
      <c r="G48" s="33"/>
      <c r="H48" s="34"/>
    </row>
    <row r="49" spans="1:13" ht="11.25" hidden="1" customHeight="1" x14ac:dyDescent="0.4">
      <c r="A49" s="25"/>
      <c r="B49" s="25"/>
      <c r="C49" s="28"/>
      <c r="D49" s="25"/>
      <c r="E49" s="25"/>
      <c r="F49" s="28"/>
      <c r="G49" s="33"/>
      <c r="H49" s="33"/>
    </row>
    <row r="50" spans="1:13" ht="22.8" x14ac:dyDescent="0.4">
      <c r="A50" s="25">
        <v>522.29</v>
      </c>
      <c r="B50" s="25" t="s">
        <v>38</v>
      </c>
      <c r="C50" s="28"/>
      <c r="D50" s="25">
        <v>77</v>
      </c>
      <c r="E50" s="25" t="s">
        <v>39</v>
      </c>
      <c r="F50" s="28"/>
      <c r="G50" s="33"/>
      <c r="H50" s="33"/>
    </row>
    <row r="51" spans="1:13" ht="9.75" hidden="1" customHeight="1" x14ac:dyDescent="0.4">
      <c r="A51" s="25"/>
      <c r="B51" s="25"/>
      <c r="C51" s="28"/>
      <c r="D51" s="25"/>
      <c r="E51" s="25"/>
      <c r="F51" s="28"/>
      <c r="G51" s="33"/>
      <c r="H51" s="33"/>
    </row>
    <row r="52" spans="1:13" ht="22.8" x14ac:dyDescent="0.4">
      <c r="A52" s="25">
        <v>522.37</v>
      </c>
      <c r="B52" s="25" t="s">
        <v>40</v>
      </c>
      <c r="C52" s="28"/>
      <c r="D52" s="25">
        <v>78</v>
      </c>
      <c r="E52" s="25" t="s">
        <v>41</v>
      </c>
      <c r="F52" s="28"/>
      <c r="G52" s="33"/>
      <c r="H52" s="33"/>
    </row>
    <row r="53" spans="1:13" ht="9.75" hidden="1" customHeight="1" x14ac:dyDescent="0.4">
      <c r="A53" s="25"/>
      <c r="B53" s="25"/>
      <c r="C53" s="28"/>
      <c r="D53" s="25"/>
      <c r="E53" s="25"/>
      <c r="F53" s="28"/>
      <c r="G53" s="33"/>
      <c r="H53" s="33"/>
    </row>
    <row r="54" spans="1:13" ht="22.8" x14ac:dyDescent="0.4">
      <c r="A54" s="22">
        <v>522.4</v>
      </c>
      <c r="B54" s="25" t="s">
        <v>42</v>
      </c>
      <c r="C54" s="28"/>
      <c r="D54" s="25">
        <v>79</v>
      </c>
      <c r="E54" s="25" t="s">
        <v>43</v>
      </c>
      <c r="F54" s="28"/>
      <c r="G54" s="33"/>
      <c r="H54" s="34"/>
    </row>
    <row r="55" spans="1:13" ht="10.5" hidden="1" customHeight="1" x14ac:dyDescent="0.4">
      <c r="A55" s="25"/>
      <c r="B55" s="25"/>
      <c r="C55" s="28"/>
      <c r="D55" s="25"/>
      <c r="E55" s="25"/>
      <c r="F55" s="28"/>
      <c r="G55" s="33"/>
      <c r="H55" s="34">
        <f>C55</f>
        <v>0</v>
      </c>
    </row>
    <row r="56" spans="1:13" ht="22.8" x14ac:dyDescent="0.4">
      <c r="A56" s="25">
        <v>522.99</v>
      </c>
      <c r="B56" s="25" t="s">
        <v>361</v>
      </c>
      <c r="C56" s="28">
        <f>'2026'!Q186</f>
        <v>522.5</v>
      </c>
      <c r="D56" s="25">
        <v>81</v>
      </c>
      <c r="E56" s="25" t="s">
        <v>44</v>
      </c>
      <c r="F56" s="28">
        <f>'2026'!F126+'2026'!F133+'2026'!F147</f>
        <v>37054.28</v>
      </c>
      <c r="G56" s="33"/>
      <c r="H56" s="34"/>
      <c r="I56" s="27"/>
    </row>
    <row r="57" spans="1:13" ht="9.75" hidden="1" customHeight="1" x14ac:dyDescent="0.4">
      <c r="A57" s="25"/>
      <c r="B57" s="25"/>
      <c r="C57" s="28"/>
      <c r="D57" s="25"/>
      <c r="E57" s="25"/>
      <c r="F57" s="28"/>
      <c r="G57" s="33"/>
      <c r="H57" s="33"/>
    </row>
    <row r="58" spans="1:13" ht="22.8" x14ac:dyDescent="0.4">
      <c r="A58" s="22">
        <v>523</v>
      </c>
      <c r="B58" s="29" t="s">
        <v>45</v>
      </c>
      <c r="C58" s="30">
        <f>SUM(C60:C72)</f>
        <v>42771</v>
      </c>
      <c r="D58" s="25">
        <v>82</v>
      </c>
      <c r="E58" s="25" t="s">
        <v>46</v>
      </c>
      <c r="F58" s="28">
        <f>'2026'!F166+'2026'!F171+'2026'!F187</f>
        <v>28695</v>
      </c>
      <c r="G58" s="33"/>
      <c r="H58" s="33"/>
      <c r="K58" s="27"/>
    </row>
    <row r="59" spans="1:13" ht="10.5" hidden="1" customHeight="1" x14ac:dyDescent="0.4">
      <c r="A59" s="25"/>
      <c r="B59" s="25"/>
      <c r="C59" s="28"/>
      <c r="D59" s="25"/>
      <c r="E59" s="25"/>
      <c r="F59" s="28"/>
      <c r="G59" s="33"/>
      <c r="H59" s="33"/>
    </row>
    <row r="60" spans="1:13" ht="22.8" x14ac:dyDescent="0.4">
      <c r="A60" s="25">
        <v>523.04999999999995</v>
      </c>
      <c r="B60" s="25" t="s">
        <v>47</v>
      </c>
      <c r="C60" s="28"/>
      <c r="D60" s="25">
        <v>83</v>
      </c>
      <c r="E60" s="25" t="s">
        <v>48</v>
      </c>
      <c r="F60" s="28"/>
      <c r="G60" s="33"/>
      <c r="H60" s="33"/>
      <c r="I60" s="27"/>
    </row>
    <row r="61" spans="1:13" ht="10.5" hidden="1" customHeight="1" x14ac:dyDescent="0.4">
      <c r="A61" s="25"/>
      <c r="B61" s="25"/>
      <c r="C61" s="28"/>
      <c r="D61" s="25"/>
      <c r="E61" s="25"/>
      <c r="F61" s="28"/>
      <c r="G61" s="33"/>
      <c r="H61" s="33"/>
    </row>
    <row r="62" spans="1:13" ht="22.8" x14ac:dyDescent="0.4">
      <c r="A62" s="25">
        <v>523.07000000000005</v>
      </c>
      <c r="B62" s="25" t="s">
        <v>49</v>
      </c>
      <c r="C62" s="28">
        <f>'2026'!Q176+'2026'!Q214</f>
        <v>41600</v>
      </c>
      <c r="D62" s="25">
        <v>84</v>
      </c>
      <c r="E62" s="25" t="s">
        <v>50</v>
      </c>
      <c r="F62" s="28">
        <f>'2026'!F195</f>
        <v>281</v>
      </c>
      <c r="G62" s="33"/>
      <c r="H62" s="34"/>
      <c r="J62" s="27"/>
      <c r="K62" s="27"/>
    </row>
    <row r="63" spans="1:13" ht="9.75" hidden="1" customHeight="1" x14ac:dyDescent="0.4">
      <c r="A63" s="25"/>
      <c r="B63" s="25"/>
      <c r="C63" s="28"/>
      <c r="D63" s="25"/>
      <c r="E63" s="35"/>
      <c r="F63" s="28"/>
      <c r="G63" s="33"/>
      <c r="H63" s="34"/>
    </row>
    <row r="64" spans="1:13" ht="22.8" x14ac:dyDescent="0.4">
      <c r="A64" s="22">
        <v>523.1</v>
      </c>
      <c r="B64" s="25" t="s">
        <v>51</v>
      </c>
      <c r="C64" s="28"/>
      <c r="D64" s="25">
        <v>85</v>
      </c>
      <c r="E64" s="25" t="s">
        <v>52</v>
      </c>
      <c r="F64" s="28">
        <f>'2026'!F197</f>
        <v>0</v>
      </c>
      <c r="G64" s="33"/>
      <c r="H64" s="34"/>
      <c r="M64" s="27"/>
    </row>
    <row r="65" spans="1:11" ht="9.75" hidden="1" customHeight="1" x14ac:dyDescent="0.4">
      <c r="A65" s="25"/>
      <c r="B65" s="25"/>
      <c r="C65" s="28"/>
      <c r="D65" s="25"/>
      <c r="E65" s="25"/>
      <c r="F65" s="28"/>
      <c r="G65" s="33"/>
      <c r="H65" s="33"/>
    </row>
    <row r="66" spans="1:11" ht="22.8" x14ac:dyDescent="0.4">
      <c r="A66" s="25">
        <v>523.25</v>
      </c>
      <c r="B66" s="25" t="s">
        <v>53</v>
      </c>
      <c r="C66" s="28"/>
      <c r="D66" s="25">
        <v>86</v>
      </c>
      <c r="E66" s="25" t="s">
        <v>54</v>
      </c>
      <c r="F66" s="28"/>
      <c r="G66" s="33"/>
      <c r="H66" s="33"/>
      <c r="I66" s="27"/>
      <c r="K66" s="27"/>
    </row>
    <row r="67" spans="1:11" ht="9" hidden="1" customHeight="1" x14ac:dyDescent="0.4">
      <c r="A67" s="25"/>
      <c r="B67" s="25"/>
      <c r="C67" s="28"/>
      <c r="D67" s="25"/>
      <c r="E67" s="25"/>
      <c r="F67" s="28"/>
      <c r="G67" s="33"/>
      <c r="H67" s="33"/>
    </row>
    <row r="68" spans="1:11" ht="22.8" x14ac:dyDescent="0.4">
      <c r="A68" s="25">
        <v>523.98</v>
      </c>
      <c r="B68" s="25" t="s">
        <v>55</v>
      </c>
      <c r="C68" s="28">
        <f>'2026'!Q140+'2026'!Q141</f>
        <v>1171</v>
      </c>
      <c r="D68" s="25">
        <v>87</v>
      </c>
      <c r="E68" s="25" t="s">
        <v>56</v>
      </c>
      <c r="F68" s="28"/>
      <c r="G68" s="33"/>
      <c r="H68" s="33"/>
    </row>
    <row r="69" spans="1:11" ht="9.75" hidden="1" customHeight="1" x14ac:dyDescent="0.4">
      <c r="A69" s="25"/>
      <c r="B69" s="25"/>
      <c r="C69" s="28"/>
      <c r="D69" s="25"/>
      <c r="E69" s="25"/>
      <c r="F69" s="28"/>
      <c r="G69" s="33"/>
      <c r="H69" s="33"/>
    </row>
    <row r="70" spans="1:11" ht="22.8" x14ac:dyDescent="0.4">
      <c r="A70" s="25">
        <v>523.99</v>
      </c>
      <c r="B70" s="25" t="s">
        <v>134</v>
      </c>
      <c r="C70" s="28"/>
      <c r="D70" s="25">
        <v>91</v>
      </c>
      <c r="E70" s="25" t="s">
        <v>57</v>
      </c>
      <c r="F70" s="28"/>
      <c r="G70" s="33"/>
      <c r="H70" s="34"/>
    </row>
    <row r="71" spans="1:11" ht="9.75" hidden="1" customHeight="1" x14ac:dyDescent="0.4">
      <c r="A71" s="25"/>
      <c r="B71" s="25"/>
      <c r="C71" s="28"/>
      <c r="D71" s="25"/>
      <c r="E71" s="25"/>
      <c r="F71" s="28"/>
      <c r="G71" s="33"/>
      <c r="H71" s="33"/>
    </row>
    <row r="72" spans="1:11" ht="22.8" x14ac:dyDescent="0.4">
      <c r="A72" s="22">
        <v>530</v>
      </c>
      <c r="B72" s="25" t="s">
        <v>58</v>
      </c>
      <c r="C72" s="36"/>
      <c r="D72" s="25">
        <v>92</v>
      </c>
      <c r="E72" s="25" t="s">
        <v>59</v>
      </c>
      <c r="F72" s="28"/>
      <c r="G72" s="33"/>
      <c r="H72" s="27"/>
      <c r="K72" s="27"/>
    </row>
    <row r="73" spans="1:11" ht="22.8" hidden="1" x14ac:dyDescent="0.4">
      <c r="A73" s="25"/>
      <c r="B73" s="25"/>
      <c r="C73" s="28"/>
      <c r="D73" s="25"/>
      <c r="E73" s="25"/>
      <c r="F73" s="28"/>
      <c r="G73" s="33"/>
      <c r="H73" s="33"/>
    </row>
    <row r="74" spans="1:11" ht="22.8" x14ac:dyDescent="0.4">
      <c r="A74" s="22">
        <v>540</v>
      </c>
      <c r="B74" s="29" t="s">
        <v>60</v>
      </c>
      <c r="C74" s="30">
        <f>SUM(C76:C80)</f>
        <v>151037</v>
      </c>
      <c r="D74" s="25">
        <v>93</v>
      </c>
      <c r="E74" s="25" t="s">
        <v>61</v>
      </c>
      <c r="F74" s="28">
        <f>'2026'!F227+'2026'!F232</f>
        <v>82530.25</v>
      </c>
      <c r="G74" s="33"/>
      <c r="H74" s="33"/>
    </row>
    <row r="75" spans="1:11" ht="9" hidden="1" customHeight="1" x14ac:dyDescent="0.4">
      <c r="A75" s="22"/>
      <c r="B75" s="25"/>
      <c r="C75" s="28"/>
      <c r="D75" s="25"/>
      <c r="E75" s="25"/>
      <c r="F75" s="28"/>
      <c r="G75" s="33"/>
      <c r="H75" s="33"/>
    </row>
    <row r="76" spans="1:11" ht="22.8" x14ac:dyDescent="0.4">
      <c r="A76" s="22">
        <v>540.01</v>
      </c>
      <c r="B76" s="25" t="s">
        <v>62</v>
      </c>
      <c r="C76" s="28">
        <v>100435</v>
      </c>
      <c r="D76" s="25">
        <v>94</v>
      </c>
      <c r="E76" s="25" t="s">
        <v>63</v>
      </c>
      <c r="F76" s="28"/>
      <c r="G76" s="33"/>
      <c r="H76" s="27"/>
    </row>
    <row r="77" spans="1:11" ht="9.75" hidden="1" customHeight="1" x14ac:dyDescent="0.4">
      <c r="A77" s="22"/>
      <c r="B77" s="25"/>
      <c r="C77" s="28"/>
      <c r="D77" s="25"/>
      <c r="E77" s="25"/>
      <c r="F77" s="28"/>
      <c r="G77" s="33"/>
      <c r="H77" s="33"/>
    </row>
    <row r="78" spans="1:11" ht="22.8" x14ac:dyDescent="0.4">
      <c r="A78" s="22">
        <v>540.02</v>
      </c>
      <c r="B78" s="25" t="s">
        <v>64</v>
      </c>
      <c r="C78" s="28"/>
      <c r="D78" s="25">
        <v>95</v>
      </c>
      <c r="E78" s="25" t="s">
        <v>65</v>
      </c>
      <c r="F78" s="28"/>
      <c r="G78" s="33"/>
      <c r="H78" s="33"/>
    </row>
    <row r="79" spans="1:11" ht="9" hidden="1" customHeight="1" x14ac:dyDescent="0.4">
      <c r="A79" s="22"/>
      <c r="B79" s="25"/>
      <c r="C79" s="28"/>
      <c r="D79" s="25"/>
      <c r="E79" s="25"/>
      <c r="F79" s="28"/>
      <c r="G79" s="33"/>
      <c r="H79" s="33"/>
    </row>
    <row r="80" spans="1:11" ht="22.8" x14ac:dyDescent="0.4">
      <c r="A80" s="22">
        <v>540.99</v>
      </c>
      <c r="B80" s="25" t="s">
        <v>135</v>
      </c>
      <c r="C80" s="28">
        <f>'2026'!I236+'2026'!J236+'2026'!K236+'2026'!L236+'2026'!M236+'2026'!N236+3200</f>
        <v>50602</v>
      </c>
      <c r="D80" s="25">
        <v>96</v>
      </c>
      <c r="E80" s="25" t="s">
        <v>66</v>
      </c>
      <c r="F80" s="28"/>
      <c r="G80" s="33"/>
      <c r="H80" s="27"/>
    </row>
    <row r="81" spans="1:9" ht="22.8" hidden="1" x14ac:dyDescent="0.4">
      <c r="A81" s="25"/>
      <c r="B81" s="25"/>
      <c r="C81" s="28"/>
      <c r="D81" s="25"/>
      <c r="E81" s="25"/>
      <c r="F81" s="28"/>
      <c r="G81" s="33"/>
      <c r="H81" s="33"/>
    </row>
    <row r="82" spans="1:9" ht="22.8" x14ac:dyDescent="0.4">
      <c r="A82" s="22">
        <v>550</v>
      </c>
      <c r="B82" s="25" t="s">
        <v>67</v>
      </c>
      <c r="C82" s="28"/>
      <c r="D82" s="25">
        <v>97</v>
      </c>
      <c r="E82" s="25" t="s">
        <v>68</v>
      </c>
      <c r="F82" s="28"/>
      <c r="G82" s="33"/>
      <c r="H82" s="33"/>
    </row>
    <row r="83" spans="1:9" ht="22.8" hidden="1" x14ac:dyDescent="0.4">
      <c r="A83" s="22"/>
      <c r="B83" s="25"/>
      <c r="C83" s="28"/>
      <c r="D83" s="25"/>
      <c r="E83" s="25"/>
      <c r="F83" s="28"/>
      <c r="G83" s="33"/>
      <c r="H83" s="33"/>
    </row>
    <row r="84" spans="1:9" ht="22.8" x14ac:dyDescent="0.4">
      <c r="A84" s="22">
        <v>560</v>
      </c>
      <c r="B84" s="25" t="s">
        <v>69</v>
      </c>
      <c r="C84" s="28">
        <v>99500</v>
      </c>
      <c r="D84" s="25">
        <v>98</v>
      </c>
      <c r="E84" s="25" t="s">
        <v>70</v>
      </c>
      <c r="F84" s="28"/>
      <c r="G84" s="33"/>
      <c r="H84" s="27"/>
    </row>
    <row r="85" spans="1:9" ht="10.5" hidden="1" customHeight="1" x14ac:dyDescent="0.4">
      <c r="A85" s="25"/>
      <c r="B85" s="25"/>
      <c r="C85" s="28"/>
      <c r="D85" s="25"/>
      <c r="E85" s="25"/>
      <c r="F85" s="28"/>
      <c r="G85" s="33"/>
      <c r="H85" s="33"/>
    </row>
    <row r="86" spans="1:9" ht="22.8" x14ac:dyDescent="0.4">
      <c r="A86" s="22">
        <v>570</v>
      </c>
      <c r="B86" s="25" t="s">
        <v>71</v>
      </c>
      <c r="C86" s="28"/>
      <c r="D86" s="25">
        <v>99</v>
      </c>
      <c r="E86" s="25" t="s">
        <v>136</v>
      </c>
      <c r="F86" s="28">
        <f>'2026'!F7</f>
        <v>67952</v>
      </c>
      <c r="G86" s="33"/>
      <c r="H86" s="33"/>
    </row>
    <row r="87" spans="1:9" ht="8.25" hidden="1" customHeight="1" x14ac:dyDescent="0.4">
      <c r="A87" s="25"/>
      <c r="B87" s="25"/>
      <c r="C87" s="28"/>
      <c r="D87" s="25"/>
      <c r="E87" s="25"/>
      <c r="F87" s="28"/>
      <c r="G87" s="33"/>
      <c r="H87" s="33"/>
    </row>
    <row r="88" spans="1:9" ht="22.8" x14ac:dyDescent="0.4">
      <c r="A88" s="22">
        <v>580</v>
      </c>
      <c r="B88" s="29" t="s">
        <v>72</v>
      </c>
      <c r="C88" s="30">
        <v>0</v>
      </c>
      <c r="D88" s="9"/>
      <c r="E88" s="25" t="s">
        <v>73</v>
      </c>
      <c r="F88" s="28"/>
      <c r="G88" s="33"/>
      <c r="H88" s="27"/>
    </row>
    <row r="89" spans="1:9" ht="9.75" hidden="1" customHeight="1" x14ac:dyDescent="0.4">
      <c r="A89" s="25"/>
      <c r="B89" s="25"/>
      <c r="C89" s="28"/>
      <c r="D89" s="9"/>
      <c r="E89" s="25"/>
      <c r="F89" s="28"/>
      <c r="G89" s="33"/>
      <c r="H89" s="33"/>
    </row>
    <row r="90" spans="1:9" ht="22.8" x14ac:dyDescent="0.4">
      <c r="A90" s="22">
        <v>590</v>
      </c>
      <c r="B90" s="25" t="s">
        <v>74</v>
      </c>
      <c r="C90" s="37"/>
      <c r="D90" s="9"/>
      <c r="E90" s="25"/>
      <c r="F90" s="28"/>
      <c r="G90" s="33"/>
      <c r="H90" s="27"/>
    </row>
    <row r="91" spans="1:9" ht="22.8" x14ac:dyDescent="0.4">
      <c r="A91" s="483" t="s">
        <v>75</v>
      </c>
      <c r="B91" s="484"/>
      <c r="C91" s="38">
        <f>SUM(C30:C90)-C74-C58-C44-C32</f>
        <v>379480.78</v>
      </c>
      <c r="D91" s="485" t="s">
        <v>76</v>
      </c>
      <c r="E91" s="484"/>
      <c r="F91" s="38">
        <f>SUM(F30:F90)</f>
        <v>379480.78</v>
      </c>
      <c r="G91" s="33"/>
      <c r="H91" s="27"/>
      <c r="I91" s="39"/>
    </row>
    <row r="92" spans="1:9" ht="22.8" x14ac:dyDescent="0.4">
      <c r="A92" s="40"/>
      <c r="B92" s="40"/>
      <c r="C92" s="41"/>
      <c r="D92" s="40"/>
      <c r="E92" s="40"/>
      <c r="F92" s="41"/>
      <c r="G92" s="33"/>
      <c r="H92" s="27"/>
      <c r="I92" s="39"/>
    </row>
    <row r="93" spans="1:9" ht="22.8" x14ac:dyDescent="0.4">
      <c r="A93" s="42"/>
      <c r="B93" s="42"/>
      <c r="C93" s="43"/>
      <c r="D93" s="43"/>
      <c r="E93" s="68"/>
      <c r="F93" s="91"/>
      <c r="G93" s="89"/>
      <c r="H93" s="44"/>
      <c r="I93" s="45"/>
    </row>
    <row r="94" spans="1:9" ht="15" hidden="1" customHeight="1" x14ac:dyDescent="0.4">
      <c r="A94" s="2"/>
      <c r="B94" s="46"/>
      <c r="C94" s="9"/>
      <c r="D94" s="9"/>
      <c r="E94" s="9"/>
      <c r="F94" s="47"/>
      <c r="G94" s="16"/>
      <c r="H94" s="48"/>
      <c r="I94" s="16"/>
    </row>
    <row r="95" spans="1:9" ht="27.75" customHeight="1" x14ac:dyDescent="0.4">
      <c r="A95" s="42"/>
      <c r="B95" s="49"/>
      <c r="C95" s="68"/>
      <c r="D95" s="9"/>
      <c r="E95" s="68"/>
      <c r="F95" s="68"/>
      <c r="G95" s="90"/>
      <c r="H95" s="50"/>
      <c r="I95" s="16"/>
    </row>
    <row r="96" spans="1:9" ht="24.75" customHeight="1" x14ac:dyDescent="0.4">
      <c r="A96"/>
      <c r="B96" s="80"/>
      <c r="C96"/>
      <c r="D96" s="43"/>
      <c r="E96" s="9"/>
      <c r="F96" s="9"/>
      <c r="G96" s="44"/>
      <c r="H96" s="44"/>
      <c r="I96" s="52"/>
    </row>
    <row r="97" spans="1:9" ht="19.5" customHeight="1" x14ac:dyDescent="0.4">
      <c r="A97" s="81"/>
      <c r="B97" s="82"/>
      <c r="C97" s="81"/>
      <c r="D97" s="43"/>
      <c r="E97" s="9"/>
      <c r="F97" s="9"/>
      <c r="G97" s="44"/>
      <c r="H97" s="44"/>
      <c r="I97" s="52"/>
    </row>
    <row r="98" spans="1:9" ht="22.8" x14ac:dyDescent="0.4">
      <c r="A98" s="81"/>
      <c r="B98" s="83"/>
      <c r="C98" s="83"/>
      <c r="D98" s="9"/>
      <c r="E98" s="9"/>
      <c r="F98" s="9"/>
      <c r="G98" s="53"/>
      <c r="H98" s="44"/>
      <c r="I98" s="16"/>
    </row>
    <row r="99" spans="1:9" ht="22.8" x14ac:dyDescent="0.4">
      <c r="A99" s="81"/>
      <c r="B99" s="83"/>
      <c r="C99" s="83"/>
      <c r="D99" s="9"/>
      <c r="E99" s="9"/>
      <c r="F99" s="9"/>
      <c r="G99" s="53"/>
      <c r="H99" s="44"/>
      <c r="I99" s="16"/>
    </row>
    <row r="100" spans="1:9" ht="22.8" x14ac:dyDescent="0.4">
      <c r="A100" s="84"/>
      <c r="B100" s="83"/>
      <c r="C100" s="83"/>
      <c r="D100" s="9"/>
      <c r="E100" s="9"/>
      <c r="F100" s="9"/>
      <c r="G100" s="53"/>
      <c r="H100" s="44"/>
      <c r="I100" s="16"/>
    </row>
    <row r="101" spans="1:9" ht="22.8" x14ac:dyDescent="0.4">
      <c r="A101" s="85"/>
      <c r="B101" s="86"/>
      <c r="C101" s="85"/>
      <c r="D101" s="9"/>
      <c r="E101" s="9"/>
      <c r="F101" s="2"/>
      <c r="G101" s="33"/>
      <c r="H101" s="34"/>
    </row>
    <row r="102" spans="1:9" ht="22.8" x14ac:dyDescent="0.4">
      <c r="A102"/>
      <c r="B102" s="80"/>
      <c r="C102"/>
      <c r="D102" s="9"/>
      <c r="E102" s="9"/>
      <c r="F102" s="2"/>
    </row>
    <row r="103" spans="1:9" ht="22.8" x14ac:dyDescent="0.4">
      <c r="A103" s="9"/>
      <c r="B103" s="9"/>
      <c r="C103" s="9"/>
      <c r="D103" s="9"/>
      <c r="E103" s="9"/>
      <c r="F103" s="2"/>
    </row>
    <row r="104" spans="1:9" ht="22.8" x14ac:dyDescent="0.4">
      <c r="A104" s="9"/>
      <c r="B104" s="9"/>
      <c r="C104" s="9"/>
      <c r="D104" s="9"/>
      <c r="E104" s="9"/>
      <c r="F104" s="2"/>
    </row>
    <row r="105" spans="1:9" ht="22.8" x14ac:dyDescent="0.4">
      <c r="A105" s="9"/>
      <c r="B105" s="9"/>
      <c r="C105" s="9"/>
      <c r="D105" s="9"/>
      <c r="E105" s="9"/>
      <c r="F105" s="2"/>
    </row>
    <row r="106" spans="1:9" ht="22.8" x14ac:dyDescent="0.4">
      <c r="A106" s="9"/>
      <c r="B106" s="9"/>
      <c r="C106" s="9"/>
      <c r="D106" s="9"/>
      <c r="E106" s="9"/>
      <c r="F106" s="2"/>
    </row>
    <row r="107" spans="1:9" ht="22.8" x14ac:dyDescent="0.4">
      <c r="A107" s="9"/>
      <c r="B107" s="9"/>
      <c r="C107" s="9"/>
      <c r="D107" s="9"/>
      <c r="E107" s="9"/>
      <c r="F107" s="2"/>
    </row>
    <row r="108" spans="1:9" ht="22.8" x14ac:dyDescent="0.4">
      <c r="A108" s="9"/>
      <c r="B108" s="9"/>
      <c r="C108" s="9"/>
      <c r="D108" s="9"/>
      <c r="E108" s="9"/>
      <c r="F108" s="2"/>
    </row>
    <row r="109" spans="1:9" ht="22.8" x14ac:dyDescent="0.4">
      <c r="A109" s="43"/>
      <c r="B109" s="43"/>
      <c r="C109" s="43"/>
      <c r="D109" s="43"/>
      <c r="E109" s="43"/>
      <c r="F109" s="7"/>
    </row>
    <row r="110" spans="1:9" ht="22.8" x14ac:dyDescent="0.4">
      <c r="A110" s="54"/>
      <c r="B110" s="55"/>
      <c r="C110" s="43"/>
      <c r="D110" s="43"/>
      <c r="E110" s="43"/>
      <c r="F110" s="7"/>
    </row>
    <row r="111" spans="1:9" ht="22.8" x14ac:dyDescent="0.4">
      <c r="A111" s="56"/>
      <c r="B111" s="43"/>
      <c r="C111" s="43"/>
      <c r="D111" s="43"/>
      <c r="E111" s="9"/>
      <c r="F111" s="7"/>
    </row>
    <row r="112" spans="1:9" ht="22.8" x14ac:dyDescent="0.4">
      <c r="A112" s="2"/>
      <c r="B112" s="2"/>
      <c r="C112" s="2"/>
      <c r="D112" s="2"/>
      <c r="E112" s="9"/>
      <c r="F112" s="2"/>
    </row>
    <row r="113" spans="1:6" ht="22.8" x14ac:dyDescent="0.4">
      <c r="A113" s="2"/>
      <c r="B113" s="2"/>
      <c r="C113" s="2"/>
      <c r="D113" s="2"/>
      <c r="E113" s="57"/>
      <c r="F113" s="2"/>
    </row>
    <row r="114" spans="1:6" ht="22.8" x14ac:dyDescent="0.4">
      <c r="A114" s="2"/>
      <c r="B114" s="2"/>
      <c r="C114" s="2"/>
      <c r="D114" s="2"/>
      <c r="E114" s="9"/>
      <c r="F114" s="2"/>
    </row>
    <row r="115" spans="1:6" ht="22.8" x14ac:dyDescent="0.4">
      <c r="A115" s="2"/>
      <c r="B115" s="2"/>
      <c r="C115" s="2"/>
      <c r="D115" s="2"/>
      <c r="E115" s="9"/>
      <c r="F115" s="2"/>
    </row>
    <row r="116" spans="1:6" ht="22.8" x14ac:dyDescent="0.4">
      <c r="A116" s="2"/>
      <c r="B116" s="2"/>
      <c r="C116" s="2"/>
      <c r="D116" s="2"/>
      <c r="E116" s="2"/>
      <c r="F116" s="2"/>
    </row>
    <row r="117" spans="1:6" ht="22.8" x14ac:dyDescent="0.4">
      <c r="A117" s="9"/>
      <c r="B117" s="9"/>
      <c r="C117" s="2"/>
      <c r="D117" s="2"/>
      <c r="E117" s="2"/>
      <c r="F117" s="2"/>
    </row>
    <row r="118" spans="1:6" ht="22.8" x14ac:dyDescent="0.4">
      <c r="A118" s="9"/>
      <c r="B118" s="9"/>
      <c r="C118" s="2"/>
      <c r="D118" s="2"/>
      <c r="E118" s="2"/>
      <c r="F118" s="2"/>
    </row>
    <row r="119" spans="1:6" ht="21" x14ac:dyDescent="0.4">
      <c r="A119" s="58"/>
      <c r="B119" s="58"/>
      <c r="C119" s="58"/>
      <c r="D119" s="58"/>
      <c r="E119" s="58"/>
      <c r="F119" s="58"/>
    </row>
    <row r="120" spans="1:6" ht="21" x14ac:dyDescent="0.4">
      <c r="A120" s="58"/>
      <c r="B120" s="58"/>
      <c r="C120" s="58"/>
      <c r="D120" s="58"/>
      <c r="E120" s="58"/>
      <c r="F120" s="58"/>
    </row>
  </sheetData>
  <mergeCells count="4">
    <mergeCell ref="A1:A3"/>
    <mergeCell ref="A17:F17"/>
    <mergeCell ref="A91:B91"/>
    <mergeCell ref="D91:E91"/>
  </mergeCells>
  <pageMargins left="0.7" right="0.7" top="0.75" bottom="0.75" header="0.3" footer="0.3"/>
  <pageSetup paperSize="9" scale="40" orientation="portrait" r:id="rId1"/>
  <headerFooter alignWithMargins="0"/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P38"/>
  <sheetViews>
    <sheetView rightToLeft="1" topLeftCell="A16" workbookViewId="0">
      <selection activeCell="O33" sqref="A1:O33"/>
    </sheetView>
  </sheetViews>
  <sheetFormatPr defaultRowHeight="13.2" x14ac:dyDescent="0.25"/>
  <cols>
    <col min="1" max="1" width="16" customWidth="1"/>
  </cols>
  <sheetData>
    <row r="1" spans="1:10" ht="15" x14ac:dyDescent="0.25">
      <c r="B1" s="59"/>
      <c r="C1" s="59"/>
      <c r="D1" s="59"/>
      <c r="E1" s="59"/>
      <c r="F1" s="59"/>
      <c r="G1" s="59"/>
    </row>
    <row r="2" spans="1:10" ht="22.2" x14ac:dyDescent="0.35">
      <c r="B2" s="59"/>
      <c r="C2" s="59"/>
      <c r="D2" s="59"/>
      <c r="E2" s="59"/>
      <c r="F2" s="59"/>
      <c r="G2" s="60"/>
      <c r="H2" s="60"/>
      <c r="I2" s="60"/>
      <c r="J2" s="61"/>
    </row>
    <row r="3" spans="1:10" ht="29.4" customHeight="1" x14ac:dyDescent="0.35">
      <c r="B3" s="59"/>
      <c r="F3" s="62"/>
      <c r="G3" s="60"/>
      <c r="H3" s="3" t="s">
        <v>0</v>
      </c>
      <c r="I3" s="63"/>
      <c r="J3" s="61"/>
    </row>
    <row r="4" spans="1:10" ht="22.2" x14ac:dyDescent="0.35">
      <c r="B4" s="59"/>
      <c r="F4" s="62"/>
      <c r="G4" s="60"/>
      <c r="H4" s="3"/>
      <c r="I4" s="63"/>
      <c r="J4" s="61"/>
    </row>
    <row r="5" spans="1:10" ht="22.2" x14ac:dyDescent="0.35">
      <c r="B5" s="59"/>
      <c r="F5" s="62"/>
      <c r="G5" s="60"/>
      <c r="H5" s="8" t="s">
        <v>1</v>
      </c>
      <c r="I5" s="61"/>
      <c r="J5" s="61"/>
    </row>
    <row r="6" spans="1:10" ht="22.2" x14ac:dyDescent="0.35">
      <c r="B6" s="59"/>
      <c r="F6" s="62"/>
      <c r="G6" s="60"/>
      <c r="H6" s="8"/>
      <c r="I6" s="61"/>
      <c r="J6" s="61"/>
    </row>
    <row r="7" spans="1:10" ht="22.2" x14ac:dyDescent="0.35">
      <c r="B7" s="59"/>
      <c r="F7" s="62"/>
      <c r="G7" s="60"/>
      <c r="H7" s="8" t="s">
        <v>2</v>
      </c>
      <c r="I7" s="8"/>
      <c r="J7" s="61"/>
    </row>
    <row r="8" spans="1:10" ht="22.2" x14ac:dyDescent="0.35">
      <c r="B8" s="59"/>
      <c r="F8" s="62"/>
      <c r="G8" s="60"/>
      <c r="H8" s="8"/>
      <c r="I8" s="8"/>
      <c r="J8" s="61"/>
    </row>
    <row r="9" spans="1:10" ht="15.6" x14ac:dyDescent="0.3">
      <c r="B9" s="59"/>
      <c r="F9" s="62"/>
      <c r="G9" s="62"/>
      <c r="H9" s="64"/>
      <c r="I9" s="64"/>
    </row>
    <row r="10" spans="1:10" ht="15.6" x14ac:dyDescent="0.3">
      <c r="B10" s="59"/>
      <c r="F10" s="62"/>
      <c r="G10" s="59"/>
    </row>
    <row r="11" spans="1:10" ht="37.950000000000003" customHeight="1" x14ac:dyDescent="0.4">
      <c r="A11" s="42" t="s">
        <v>77</v>
      </c>
      <c r="B11" s="42" t="s">
        <v>360</v>
      </c>
      <c r="C11" s="43"/>
      <c r="D11" s="43"/>
      <c r="E11" s="9"/>
      <c r="F11" s="43"/>
      <c r="G11" s="44"/>
      <c r="H11" s="44"/>
      <c r="I11" s="45"/>
    </row>
    <row r="12" spans="1:10" ht="37.950000000000003" customHeight="1" x14ac:dyDescent="0.4">
      <c r="A12" s="42" t="s">
        <v>78</v>
      </c>
      <c r="B12" s="42" t="s">
        <v>358</v>
      </c>
      <c r="C12" s="43"/>
      <c r="D12" s="43"/>
      <c r="E12" s="9"/>
      <c r="F12" s="43"/>
      <c r="G12" s="44"/>
      <c r="H12" s="44"/>
      <c r="I12" s="45"/>
    </row>
    <row r="13" spans="1:10" ht="36.6" customHeight="1" x14ac:dyDescent="0.4">
      <c r="A13" s="42" t="s">
        <v>79</v>
      </c>
      <c r="B13" s="49" t="s">
        <v>373</v>
      </c>
      <c r="C13" s="9"/>
      <c r="D13" s="9"/>
      <c r="E13" s="9"/>
      <c r="F13" s="9"/>
      <c r="G13" s="16"/>
      <c r="H13" s="50"/>
      <c r="I13" s="16"/>
    </row>
    <row r="14" spans="1:10" ht="27.6" customHeight="1" x14ac:dyDescent="0.4">
      <c r="A14" s="42"/>
      <c r="B14" s="49" t="s">
        <v>374</v>
      </c>
      <c r="C14" s="9"/>
      <c r="D14" s="9"/>
      <c r="E14" s="9"/>
      <c r="F14" s="9"/>
      <c r="G14" s="16"/>
      <c r="H14" s="50"/>
      <c r="I14" s="16"/>
    </row>
    <row r="15" spans="1:10" ht="27.6" customHeight="1" x14ac:dyDescent="0.4">
      <c r="A15" s="42"/>
      <c r="B15" s="49" t="s">
        <v>372</v>
      </c>
      <c r="C15" s="9"/>
      <c r="D15" s="9"/>
      <c r="E15" s="9"/>
      <c r="F15" s="9"/>
      <c r="G15" s="16"/>
      <c r="H15" s="50"/>
      <c r="I15" s="16"/>
    </row>
    <row r="16" spans="1:10" s="92" customFormat="1" ht="37.950000000000003" customHeight="1" x14ac:dyDescent="0.4">
      <c r="A16" s="51" t="s">
        <v>80</v>
      </c>
      <c r="B16" s="42" t="s">
        <v>356</v>
      </c>
      <c r="C16" s="9"/>
      <c r="D16" s="9"/>
      <c r="E16" s="9"/>
      <c r="F16" s="9"/>
      <c r="G16" s="53"/>
      <c r="H16" s="44"/>
      <c r="I16" s="16"/>
    </row>
    <row r="17" spans="1:16" s="92" customFormat="1" ht="23.4" customHeight="1" x14ac:dyDescent="0.4">
      <c r="A17" s="51"/>
      <c r="B17" s="42" t="s">
        <v>357</v>
      </c>
      <c r="C17" s="9"/>
      <c r="D17" s="9"/>
      <c r="E17" s="9"/>
      <c r="F17" s="9"/>
      <c r="G17" s="53"/>
      <c r="H17" s="44"/>
      <c r="I17" s="16"/>
    </row>
    <row r="18" spans="1:16" ht="22.8" x14ac:dyDescent="0.4">
      <c r="A18" s="51"/>
      <c r="B18" s="42"/>
      <c r="C18" s="9"/>
      <c r="D18" s="9"/>
      <c r="E18" s="9"/>
      <c r="F18" s="9"/>
      <c r="G18" s="53"/>
      <c r="H18" s="44"/>
      <c r="I18" s="16"/>
    </row>
    <row r="19" spans="1:16" ht="22.8" x14ac:dyDescent="0.4">
      <c r="A19" s="9" t="s">
        <v>81</v>
      </c>
      <c r="B19" s="9" t="s">
        <v>143</v>
      </c>
      <c r="C19" s="9"/>
      <c r="D19" s="9"/>
      <c r="E19" s="9"/>
      <c r="F19" s="2"/>
      <c r="G19" s="33"/>
      <c r="H19" s="34"/>
      <c r="I19" s="1"/>
    </row>
    <row r="20" spans="1:16" ht="22.8" x14ac:dyDescent="0.4">
      <c r="A20" s="9"/>
      <c r="B20" s="9"/>
      <c r="C20" s="9"/>
      <c r="D20" s="9"/>
      <c r="E20" s="9"/>
      <c r="F20" s="2"/>
      <c r="G20" s="1"/>
      <c r="H20" s="1"/>
      <c r="I20" s="1"/>
    </row>
    <row r="21" spans="1:16" s="92" customFormat="1" ht="22.8" x14ac:dyDescent="0.4">
      <c r="A21" s="9" t="s">
        <v>124</v>
      </c>
      <c r="B21" s="9" t="s">
        <v>125</v>
      </c>
      <c r="C21" s="9"/>
      <c r="D21" s="9"/>
      <c r="E21" s="9"/>
      <c r="F21" s="2"/>
      <c r="G21" s="1"/>
      <c r="H21" s="1"/>
      <c r="I21" s="1"/>
    </row>
    <row r="22" spans="1:16" s="92" customFormat="1" ht="22.8" x14ac:dyDescent="0.4">
      <c r="A22" s="9"/>
      <c r="B22" s="9" t="s">
        <v>375</v>
      </c>
      <c r="C22" s="9"/>
      <c r="D22" s="9"/>
      <c r="E22" s="9"/>
      <c r="F22" s="2"/>
      <c r="G22" s="1"/>
      <c r="H22" s="1"/>
      <c r="I22" s="1"/>
    </row>
    <row r="23" spans="1:16" ht="22.8" x14ac:dyDescent="0.4">
      <c r="A23" s="9"/>
      <c r="B23" s="9"/>
      <c r="C23" s="9"/>
      <c r="D23" s="9"/>
      <c r="E23" s="9"/>
      <c r="F23" s="2"/>
      <c r="G23" s="1"/>
      <c r="H23" s="1"/>
      <c r="I23" s="1"/>
    </row>
    <row r="24" spans="1:16" ht="22.8" x14ac:dyDescent="0.4">
      <c r="A24" s="9"/>
      <c r="B24" s="9"/>
      <c r="C24" s="9"/>
      <c r="D24" s="9"/>
      <c r="E24" s="9"/>
      <c r="F24" s="2"/>
      <c r="G24" s="1"/>
      <c r="H24" s="1"/>
      <c r="I24" s="1"/>
    </row>
    <row r="25" spans="1:16" ht="22.8" x14ac:dyDescent="0.4">
      <c r="A25" s="9" t="s">
        <v>82</v>
      </c>
      <c r="B25" s="9"/>
      <c r="C25" s="9"/>
      <c r="D25" s="9"/>
      <c r="E25" s="9"/>
      <c r="F25" s="2"/>
      <c r="G25" s="1"/>
      <c r="H25" s="1"/>
      <c r="I25" s="1"/>
    </row>
    <row r="26" spans="1:16" ht="22.8" x14ac:dyDescent="0.4">
      <c r="A26" s="9"/>
      <c r="B26" s="9"/>
      <c r="C26" s="9"/>
      <c r="D26" s="9"/>
      <c r="E26" s="9"/>
      <c r="F26" s="2"/>
      <c r="G26" s="1"/>
      <c r="H26" s="1"/>
      <c r="I26" s="1"/>
    </row>
    <row r="27" spans="1:16" ht="22.8" x14ac:dyDescent="0.4">
      <c r="A27" s="9"/>
      <c r="B27" s="9"/>
      <c r="C27" s="9"/>
      <c r="D27" s="9"/>
      <c r="E27" s="9"/>
      <c r="F27" s="2"/>
      <c r="G27" s="1"/>
      <c r="H27" s="1"/>
      <c r="I27" s="1"/>
    </row>
    <row r="28" spans="1:16" ht="22.8" x14ac:dyDescent="0.4">
      <c r="A28" s="9"/>
      <c r="B28" s="9"/>
      <c r="C28" s="9"/>
      <c r="D28" s="9"/>
      <c r="E28" s="9"/>
      <c r="F28" s="2"/>
      <c r="G28" s="1"/>
      <c r="H28" s="1"/>
      <c r="I28" s="1"/>
    </row>
    <row r="29" spans="1:16" ht="22.8" x14ac:dyDescent="0.4">
      <c r="A29" s="43"/>
      <c r="B29" s="43"/>
      <c r="C29" s="43"/>
      <c r="D29" s="43"/>
      <c r="E29" s="43"/>
      <c r="F29" s="7"/>
      <c r="G29" s="1"/>
      <c r="H29" s="1"/>
      <c r="I29" s="1"/>
    </row>
    <row r="30" spans="1:16" ht="22.8" x14ac:dyDescent="0.4">
      <c r="A30" s="54"/>
      <c r="B30" s="55"/>
      <c r="C30" s="43"/>
      <c r="D30" s="43"/>
      <c r="E30" s="43"/>
      <c r="F30" s="7"/>
      <c r="G30" s="1"/>
      <c r="H30" s="1"/>
      <c r="I30" s="1"/>
      <c r="N30" s="40" t="s">
        <v>83</v>
      </c>
      <c r="O30" s="65"/>
      <c r="P30" s="66"/>
    </row>
    <row r="31" spans="1:16" ht="22.8" x14ac:dyDescent="0.4">
      <c r="A31" s="56"/>
      <c r="B31" s="43"/>
      <c r="C31" s="43"/>
      <c r="D31" s="43"/>
      <c r="H31" s="1"/>
      <c r="I31" s="1"/>
      <c r="N31" s="40"/>
      <c r="O31" s="67"/>
      <c r="P31" s="66"/>
    </row>
    <row r="32" spans="1:16" ht="22.8" x14ac:dyDescent="0.4">
      <c r="A32" s="2"/>
      <c r="B32" s="2"/>
      <c r="C32" s="2"/>
      <c r="D32" s="2"/>
      <c r="H32" s="1"/>
      <c r="I32" s="1"/>
      <c r="N32" s="40" t="s">
        <v>122</v>
      </c>
      <c r="O32" s="67"/>
      <c r="P32" s="66"/>
    </row>
    <row r="33" spans="1:16" ht="33" customHeight="1" x14ac:dyDescent="0.4">
      <c r="A33" s="2"/>
      <c r="B33" s="2"/>
      <c r="C33" s="2"/>
      <c r="D33" s="2"/>
      <c r="H33" s="1"/>
      <c r="I33" s="1"/>
      <c r="N33" s="40" t="s">
        <v>121</v>
      </c>
      <c r="O33" s="67"/>
      <c r="P33" s="66"/>
    </row>
    <row r="34" spans="1:16" ht="22.8" x14ac:dyDescent="0.4">
      <c r="A34" s="2"/>
      <c r="B34" s="2"/>
      <c r="C34" s="2"/>
      <c r="D34" s="2"/>
      <c r="H34" s="1"/>
      <c r="I34" s="1"/>
    </row>
    <row r="35" spans="1:16" ht="22.8" x14ac:dyDescent="0.4">
      <c r="A35" s="2"/>
      <c r="B35" s="2"/>
      <c r="C35" s="2"/>
      <c r="D35" s="2"/>
      <c r="E35" s="9"/>
      <c r="F35" s="2"/>
      <c r="G35" s="1"/>
      <c r="H35" s="1"/>
      <c r="I35" s="1"/>
    </row>
    <row r="36" spans="1:16" ht="22.8" x14ac:dyDescent="0.4">
      <c r="A36" s="2"/>
      <c r="B36" s="2"/>
      <c r="C36" s="2"/>
      <c r="D36" s="2"/>
      <c r="E36" s="2"/>
      <c r="F36" s="2"/>
      <c r="G36" s="1"/>
      <c r="H36" s="1"/>
      <c r="I36" s="1"/>
    </row>
    <row r="37" spans="1:16" ht="22.8" x14ac:dyDescent="0.4">
      <c r="A37" s="9"/>
      <c r="B37" s="9"/>
      <c r="C37" s="2"/>
      <c r="D37" s="2"/>
      <c r="E37" s="2"/>
      <c r="F37" s="2"/>
      <c r="G37" s="1"/>
      <c r="H37" s="1"/>
      <c r="I37" s="1"/>
    </row>
    <row r="38" spans="1:16" ht="22.8" x14ac:dyDescent="0.4">
      <c r="A38" s="9"/>
      <c r="B38" s="9"/>
      <c r="C38" s="2"/>
      <c r="D38" s="2"/>
      <c r="E38" s="2"/>
      <c r="F38" s="2"/>
      <c r="G38" s="1"/>
      <c r="H38" s="1"/>
      <c r="I38" s="1"/>
    </row>
  </sheetData>
  <pageMargins left="0.7" right="0.7" top="0.75" bottom="0.75" header="0.3" footer="0.3"/>
  <pageSetup paperSize="9" scale="63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T264"/>
  <sheetViews>
    <sheetView rightToLeft="1" zoomScale="50" zoomScaleNormal="50" zoomScaleSheetLayoutView="45" workbookViewId="0">
      <pane ySplit="4" topLeftCell="A5" activePane="bottomLeft" state="frozen"/>
      <selection activeCell="F93" sqref="F93"/>
      <selection pane="bottomLeft" activeCell="K244" sqref="K244:L248"/>
    </sheetView>
  </sheetViews>
  <sheetFormatPr defaultColWidth="9.109375" defaultRowHeight="22.8" outlineLevelRow="2" x14ac:dyDescent="0.4"/>
  <cols>
    <col min="1" max="1" width="12.5546875" style="70" customWidth="1"/>
    <col min="2" max="2" width="8.33203125" style="79" customWidth="1"/>
    <col min="3" max="3" width="12.6640625" style="72" customWidth="1"/>
    <col min="4" max="4" width="50.88671875" style="88" customWidth="1"/>
    <col min="5" max="7" width="20.6640625" style="73" customWidth="1"/>
    <col min="8" max="8" width="21.6640625" style="73" bestFit="1" customWidth="1"/>
    <col min="9" max="9" width="19.6640625" style="73" customWidth="1"/>
    <col min="10" max="10" width="22.109375" style="73" customWidth="1"/>
    <col min="11" max="11" width="21.88671875" style="73" customWidth="1"/>
    <col min="12" max="12" width="19.6640625" style="73" customWidth="1"/>
    <col min="13" max="13" width="23.33203125" style="73" customWidth="1"/>
    <col min="14" max="14" width="19.6640625" style="73" customWidth="1"/>
    <col min="15" max="15" width="22.5546875" style="73" bestFit="1" customWidth="1"/>
    <col min="16" max="18" width="19.6640625" style="73" customWidth="1"/>
    <col min="19" max="19" width="61.33203125" style="73" customWidth="1"/>
    <col min="20" max="20" width="75.44140625" style="71" bestFit="1" customWidth="1"/>
    <col min="21" max="21" width="4.109375" style="71" customWidth="1"/>
    <col min="22" max="22" width="0.109375" style="71" customWidth="1"/>
    <col min="23" max="16384" width="9.109375" style="71"/>
  </cols>
  <sheetData>
    <row r="1" spans="1:20" ht="45.6" x14ac:dyDescent="0.8">
      <c r="A1" s="94"/>
      <c r="B1" s="500" t="s">
        <v>128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</row>
    <row r="3" spans="1:20" s="69" customFormat="1" ht="83.25" customHeight="1" x14ac:dyDescent="0.5">
      <c r="A3" s="488" t="s">
        <v>127</v>
      </c>
      <c r="B3" s="501" t="s">
        <v>115</v>
      </c>
      <c r="C3" s="501" t="s">
        <v>126</v>
      </c>
      <c r="D3" s="490" t="s">
        <v>114</v>
      </c>
      <c r="E3" s="492" t="s">
        <v>133</v>
      </c>
      <c r="F3" s="508" t="s">
        <v>129</v>
      </c>
      <c r="G3" s="492" t="s">
        <v>130</v>
      </c>
      <c r="H3" s="503" t="s">
        <v>132</v>
      </c>
      <c r="I3" s="504"/>
      <c r="J3" s="504"/>
      <c r="K3" s="504"/>
      <c r="L3" s="504"/>
      <c r="M3" s="504"/>
      <c r="N3" s="504"/>
      <c r="O3" s="504"/>
      <c r="P3" s="504"/>
      <c r="Q3" s="504"/>
      <c r="R3" s="505"/>
      <c r="S3" s="506" t="s">
        <v>113</v>
      </c>
    </row>
    <row r="4" spans="1:20" s="69" customFormat="1" ht="122.4" customHeight="1" x14ac:dyDescent="0.5">
      <c r="A4" s="489"/>
      <c r="B4" s="502"/>
      <c r="C4" s="502"/>
      <c r="D4" s="491"/>
      <c r="E4" s="493"/>
      <c r="F4" s="509"/>
      <c r="G4" s="493"/>
      <c r="H4" s="95" t="s">
        <v>109</v>
      </c>
      <c r="I4" s="96" t="s">
        <v>108</v>
      </c>
      <c r="J4" s="96" t="s">
        <v>107</v>
      </c>
      <c r="K4" s="96" t="s">
        <v>137</v>
      </c>
      <c r="L4" s="96" t="s">
        <v>112</v>
      </c>
      <c r="M4" s="96" t="s">
        <v>106</v>
      </c>
      <c r="N4" s="96" t="s">
        <v>72</v>
      </c>
      <c r="O4" s="96" t="s">
        <v>111</v>
      </c>
      <c r="P4" s="96" t="s">
        <v>105</v>
      </c>
      <c r="Q4" s="96" t="s">
        <v>110</v>
      </c>
      <c r="R4" s="480" t="s">
        <v>131</v>
      </c>
      <c r="S4" s="507"/>
    </row>
    <row r="5" spans="1:20" s="109" customFormat="1" ht="75" customHeight="1" outlineLevel="2" x14ac:dyDescent="0.55000000000000004">
      <c r="A5" s="97"/>
      <c r="B5" s="98"/>
      <c r="C5" s="99"/>
      <c r="D5" s="100" t="s">
        <v>119</v>
      </c>
      <c r="E5" s="101"/>
      <c r="F5" s="102">
        <f>R5</f>
        <v>43555</v>
      </c>
      <c r="G5" s="101">
        <f>E5+F5</f>
        <v>43555</v>
      </c>
      <c r="H5" s="103">
        <v>28071.599999999999</v>
      </c>
      <c r="I5" s="104"/>
      <c r="J5" s="105">
        <v>15483.4</v>
      </c>
      <c r="K5" s="105"/>
      <c r="L5" s="105"/>
      <c r="M5" s="105"/>
      <c r="N5" s="105"/>
      <c r="O5" s="106"/>
      <c r="P5" s="103">
        <f>SUM(H5:N5)</f>
        <v>43555</v>
      </c>
      <c r="Q5" s="105"/>
      <c r="R5" s="107">
        <f>SUM(P5:Q5)</f>
        <v>43555</v>
      </c>
      <c r="S5" s="108"/>
    </row>
    <row r="6" spans="1:20" s="109" customFormat="1" ht="75" customHeight="1" outlineLevel="2" thickBot="1" x14ac:dyDescent="0.6">
      <c r="A6" s="449"/>
      <c r="B6" s="110"/>
      <c r="C6" s="111"/>
      <c r="D6" s="112" t="s">
        <v>120</v>
      </c>
      <c r="E6" s="113"/>
      <c r="F6" s="102">
        <f>R6</f>
        <v>24397</v>
      </c>
      <c r="G6" s="101">
        <f>E6+F6</f>
        <v>24397</v>
      </c>
      <c r="H6" s="114">
        <v>24397</v>
      </c>
      <c r="I6" s="115"/>
      <c r="J6" s="116"/>
      <c r="K6" s="116"/>
      <c r="L6" s="116"/>
      <c r="M6" s="116"/>
      <c r="N6" s="116"/>
      <c r="O6" s="117"/>
      <c r="P6" s="118">
        <f>SUM(H6:N6)</f>
        <v>24397</v>
      </c>
      <c r="Q6" s="116"/>
      <c r="R6" s="117">
        <f>SUM(P6:Q6)</f>
        <v>24397</v>
      </c>
      <c r="S6" s="119"/>
    </row>
    <row r="7" spans="1:20" s="109" customFormat="1" ht="75" customHeight="1" outlineLevel="1" thickBot="1" x14ac:dyDescent="0.6">
      <c r="A7" s="466"/>
      <c r="B7" s="486" t="s">
        <v>104</v>
      </c>
      <c r="C7" s="486"/>
      <c r="D7" s="487"/>
      <c r="E7" s="120">
        <f t="shared" ref="E7:R7" si="0">SUBTOTAL(9,E5:E6)</f>
        <v>0</v>
      </c>
      <c r="F7" s="121">
        <f t="shared" si="0"/>
        <v>67952</v>
      </c>
      <c r="G7" s="120">
        <f t="shared" si="0"/>
        <v>67952</v>
      </c>
      <c r="H7" s="120">
        <f t="shared" si="0"/>
        <v>52468.6</v>
      </c>
      <c r="I7" s="120">
        <f t="shared" si="0"/>
        <v>0</v>
      </c>
      <c r="J7" s="120">
        <f t="shared" si="0"/>
        <v>15483.4</v>
      </c>
      <c r="K7" s="120">
        <f t="shared" si="0"/>
        <v>0</v>
      </c>
      <c r="L7" s="120">
        <f t="shared" si="0"/>
        <v>0</v>
      </c>
      <c r="M7" s="120">
        <f t="shared" si="0"/>
        <v>0</v>
      </c>
      <c r="N7" s="120">
        <f t="shared" si="0"/>
        <v>0</v>
      </c>
      <c r="O7" s="122">
        <f t="shared" si="0"/>
        <v>0</v>
      </c>
      <c r="P7" s="120">
        <f t="shared" si="0"/>
        <v>67952</v>
      </c>
      <c r="Q7" s="120">
        <f t="shared" si="0"/>
        <v>0</v>
      </c>
      <c r="R7" s="122">
        <f t="shared" si="0"/>
        <v>67952</v>
      </c>
      <c r="S7" s="119"/>
    </row>
    <row r="8" spans="1:20" s="134" customFormat="1" ht="75" customHeight="1" outlineLevel="2" x14ac:dyDescent="0.55000000000000004">
      <c r="A8" s="452">
        <v>19</v>
      </c>
      <c r="B8" s="124">
        <v>710</v>
      </c>
      <c r="C8" s="125">
        <v>5024</v>
      </c>
      <c r="D8" s="126" t="s">
        <v>234</v>
      </c>
      <c r="E8" s="127"/>
      <c r="F8" s="102">
        <f t="shared" ref="F8:F15" si="1">R8</f>
        <v>350</v>
      </c>
      <c r="G8" s="102">
        <f t="shared" ref="G8:G15" si="2">E8+F8</f>
        <v>350</v>
      </c>
      <c r="H8" s="128">
        <v>350</v>
      </c>
      <c r="I8" s="129"/>
      <c r="J8" s="130"/>
      <c r="K8" s="130"/>
      <c r="L8" s="130"/>
      <c r="M8" s="130"/>
      <c r="N8" s="130"/>
      <c r="O8" s="131"/>
      <c r="P8" s="132">
        <f t="shared" ref="P8:P16" si="3">SUM(H8:O8)</f>
        <v>350</v>
      </c>
      <c r="Q8" s="130"/>
      <c r="R8" s="131">
        <f t="shared" ref="R8:R16" si="4">SUM(P8:Q8)</f>
        <v>350</v>
      </c>
      <c r="S8" s="133"/>
    </row>
    <row r="9" spans="1:20" s="146" customFormat="1" ht="75" customHeight="1" outlineLevel="2" x14ac:dyDescent="0.55000000000000004">
      <c r="A9" s="135">
        <v>19</v>
      </c>
      <c r="B9" s="136">
        <v>710</v>
      </c>
      <c r="C9" s="137">
        <v>4163</v>
      </c>
      <c r="D9" s="126" t="s">
        <v>235</v>
      </c>
      <c r="E9" s="138">
        <v>8750</v>
      </c>
      <c r="F9" s="139">
        <f t="shared" si="1"/>
        <v>300</v>
      </c>
      <c r="G9" s="139">
        <f t="shared" si="2"/>
        <v>9050</v>
      </c>
      <c r="H9" s="140">
        <v>300</v>
      </c>
      <c r="I9" s="141"/>
      <c r="J9" s="142"/>
      <c r="K9" s="142"/>
      <c r="L9" s="142"/>
      <c r="M9" s="142"/>
      <c r="N9" s="142"/>
      <c r="O9" s="143"/>
      <c r="P9" s="144">
        <f t="shared" si="3"/>
        <v>300</v>
      </c>
      <c r="Q9" s="142"/>
      <c r="R9" s="143">
        <f t="shared" si="4"/>
        <v>300</v>
      </c>
      <c r="S9" s="145"/>
    </row>
    <row r="10" spans="1:20" s="146" customFormat="1" ht="75" customHeight="1" outlineLevel="2" x14ac:dyDescent="0.55000000000000004">
      <c r="A10" s="147">
        <v>19</v>
      </c>
      <c r="B10" s="148">
        <v>710</v>
      </c>
      <c r="C10" s="149">
        <v>4021</v>
      </c>
      <c r="D10" s="150" t="s">
        <v>237</v>
      </c>
      <c r="E10" s="151">
        <v>11400</v>
      </c>
      <c r="F10" s="139">
        <f t="shared" si="1"/>
        <v>1500</v>
      </c>
      <c r="G10" s="139">
        <f t="shared" si="2"/>
        <v>12900</v>
      </c>
      <c r="H10" s="114">
        <v>1500</v>
      </c>
      <c r="I10" s="152"/>
      <c r="J10" s="153"/>
      <c r="K10" s="153"/>
      <c r="L10" s="153"/>
      <c r="M10" s="153"/>
      <c r="N10" s="153"/>
      <c r="O10" s="154"/>
      <c r="P10" s="144">
        <f t="shared" si="3"/>
        <v>1500</v>
      </c>
      <c r="Q10" s="153"/>
      <c r="R10" s="154">
        <f t="shared" si="4"/>
        <v>1500</v>
      </c>
      <c r="S10" s="155"/>
      <c r="T10" s="156"/>
    </row>
    <row r="11" spans="1:20" s="146" customFormat="1" ht="75" customHeight="1" outlineLevel="2" x14ac:dyDescent="0.55000000000000004">
      <c r="A11" s="147">
        <v>19</v>
      </c>
      <c r="B11" s="136">
        <v>710</v>
      </c>
      <c r="C11" s="137">
        <v>3450</v>
      </c>
      <c r="D11" s="126" t="s">
        <v>238</v>
      </c>
      <c r="E11" s="138">
        <v>3710</v>
      </c>
      <c r="F11" s="139">
        <f t="shared" si="1"/>
        <v>200</v>
      </c>
      <c r="G11" s="139">
        <f t="shared" si="2"/>
        <v>3910</v>
      </c>
      <c r="H11" s="140">
        <v>200</v>
      </c>
      <c r="I11" s="141"/>
      <c r="J11" s="142"/>
      <c r="K11" s="142"/>
      <c r="L11" s="142"/>
      <c r="M11" s="142"/>
      <c r="N11" s="142"/>
      <c r="O11" s="143"/>
      <c r="P11" s="144">
        <f t="shared" si="3"/>
        <v>200</v>
      </c>
      <c r="Q11" s="142"/>
      <c r="R11" s="143">
        <f t="shared" si="4"/>
        <v>200</v>
      </c>
      <c r="S11" s="155"/>
      <c r="T11" s="156"/>
    </row>
    <row r="12" spans="1:20" s="146" customFormat="1" ht="97.8" customHeight="1" outlineLevel="2" x14ac:dyDescent="0.55000000000000004">
      <c r="A12" s="147">
        <v>19</v>
      </c>
      <c r="B12" s="136">
        <v>710</v>
      </c>
      <c r="C12" s="157">
        <v>5025</v>
      </c>
      <c r="D12" s="126" t="s">
        <v>239</v>
      </c>
      <c r="E12" s="138"/>
      <c r="F12" s="139">
        <f t="shared" si="1"/>
        <v>220</v>
      </c>
      <c r="G12" s="139">
        <f t="shared" si="2"/>
        <v>220</v>
      </c>
      <c r="H12" s="140">
        <v>220</v>
      </c>
      <c r="I12" s="141"/>
      <c r="J12" s="142"/>
      <c r="K12" s="142"/>
      <c r="L12" s="142"/>
      <c r="M12" s="142"/>
      <c r="N12" s="142"/>
      <c r="O12" s="143"/>
      <c r="P12" s="144">
        <f t="shared" si="3"/>
        <v>220</v>
      </c>
      <c r="Q12" s="142"/>
      <c r="R12" s="143">
        <f t="shared" si="4"/>
        <v>220</v>
      </c>
      <c r="S12" s="155"/>
      <c r="T12" s="156"/>
    </row>
    <row r="13" spans="1:20" s="170" customFormat="1" ht="75" customHeight="1" outlineLevel="2" x14ac:dyDescent="0.55000000000000004">
      <c r="A13" s="158">
        <v>19</v>
      </c>
      <c r="B13" s="159">
        <v>710</v>
      </c>
      <c r="C13" s="160">
        <v>4351</v>
      </c>
      <c r="D13" s="161" t="s">
        <v>240</v>
      </c>
      <c r="E13" s="138">
        <v>780</v>
      </c>
      <c r="F13" s="139">
        <f t="shared" si="1"/>
        <v>60</v>
      </c>
      <c r="G13" s="162">
        <f t="shared" si="2"/>
        <v>840</v>
      </c>
      <c r="H13" s="163">
        <v>60</v>
      </c>
      <c r="I13" s="164"/>
      <c r="J13" s="165"/>
      <c r="K13" s="165"/>
      <c r="L13" s="165"/>
      <c r="M13" s="165"/>
      <c r="N13" s="165"/>
      <c r="O13" s="166"/>
      <c r="P13" s="167">
        <f t="shared" si="3"/>
        <v>60</v>
      </c>
      <c r="Q13" s="165"/>
      <c r="R13" s="166">
        <f t="shared" si="4"/>
        <v>60</v>
      </c>
      <c r="S13" s="168"/>
      <c r="T13" s="169"/>
    </row>
    <row r="14" spans="1:20" s="170" customFormat="1" ht="75" customHeight="1" outlineLevel="2" x14ac:dyDescent="0.55000000000000004">
      <c r="A14" s="158">
        <v>19</v>
      </c>
      <c r="B14" s="159">
        <v>710</v>
      </c>
      <c r="C14" s="160">
        <v>3451</v>
      </c>
      <c r="D14" s="161" t="s">
        <v>241</v>
      </c>
      <c r="E14" s="138">
        <v>4650</v>
      </c>
      <c r="F14" s="139">
        <f t="shared" si="1"/>
        <v>100</v>
      </c>
      <c r="G14" s="162">
        <f t="shared" si="2"/>
        <v>4750</v>
      </c>
      <c r="H14" s="163">
        <v>100</v>
      </c>
      <c r="I14" s="164"/>
      <c r="J14" s="165"/>
      <c r="K14" s="165"/>
      <c r="L14" s="165"/>
      <c r="M14" s="165"/>
      <c r="N14" s="165"/>
      <c r="O14" s="166"/>
      <c r="P14" s="167">
        <f t="shared" si="3"/>
        <v>100</v>
      </c>
      <c r="Q14" s="165"/>
      <c r="R14" s="166">
        <f t="shared" si="4"/>
        <v>100</v>
      </c>
      <c r="S14" s="168"/>
      <c r="T14" s="169"/>
    </row>
    <row r="15" spans="1:20" s="146" customFormat="1" ht="75" customHeight="1" outlineLevel="2" x14ac:dyDescent="0.55000000000000004">
      <c r="A15" s="147">
        <v>19</v>
      </c>
      <c r="B15" s="136">
        <v>710</v>
      </c>
      <c r="C15" s="137">
        <v>4622</v>
      </c>
      <c r="D15" s="126" t="s">
        <v>242</v>
      </c>
      <c r="E15" s="138">
        <v>435</v>
      </c>
      <c r="F15" s="139">
        <f t="shared" si="1"/>
        <v>300</v>
      </c>
      <c r="G15" s="139">
        <f t="shared" si="2"/>
        <v>735</v>
      </c>
      <c r="H15" s="140">
        <v>300</v>
      </c>
      <c r="I15" s="141"/>
      <c r="J15" s="142"/>
      <c r="K15" s="142"/>
      <c r="L15" s="142"/>
      <c r="M15" s="142"/>
      <c r="N15" s="142"/>
      <c r="O15" s="143"/>
      <c r="P15" s="144">
        <f t="shared" ref="P15" si="5">SUM(H15:O15)</f>
        <v>300</v>
      </c>
      <c r="Q15" s="142"/>
      <c r="R15" s="143">
        <f t="shared" ref="R15" si="6">SUM(P15:Q15)</f>
        <v>300</v>
      </c>
      <c r="S15" s="155"/>
      <c r="T15" s="156"/>
    </row>
    <row r="16" spans="1:20" s="146" customFormat="1" ht="75" customHeight="1" outlineLevel="2" x14ac:dyDescent="0.55000000000000004">
      <c r="A16" s="147">
        <v>19</v>
      </c>
      <c r="B16" s="136">
        <v>710</v>
      </c>
      <c r="C16" s="137">
        <v>4812</v>
      </c>
      <c r="D16" s="126" t="s">
        <v>243</v>
      </c>
      <c r="E16" s="138">
        <v>100</v>
      </c>
      <c r="F16" s="139">
        <f t="shared" ref="F16" si="7">R16</f>
        <v>150</v>
      </c>
      <c r="G16" s="139">
        <f t="shared" ref="G16" si="8">E16+F16</f>
        <v>250</v>
      </c>
      <c r="H16" s="140">
        <v>150</v>
      </c>
      <c r="I16" s="141"/>
      <c r="J16" s="142"/>
      <c r="K16" s="142"/>
      <c r="L16" s="142"/>
      <c r="M16" s="142"/>
      <c r="N16" s="142"/>
      <c r="O16" s="143"/>
      <c r="P16" s="144">
        <f t="shared" si="3"/>
        <v>150</v>
      </c>
      <c r="Q16" s="142"/>
      <c r="R16" s="143">
        <f t="shared" si="4"/>
        <v>150</v>
      </c>
      <c r="S16" s="155"/>
      <c r="T16" s="156"/>
    </row>
    <row r="17" spans="1:19" s="134" customFormat="1" ht="75" customHeight="1" outlineLevel="2" x14ac:dyDescent="0.55000000000000004">
      <c r="A17" s="123">
        <v>19</v>
      </c>
      <c r="B17" s="124">
        <v>710</v>
      </c>
      <c r="C17" s="171">
        <v>4621</v>
      </c>
      <c r="D17" s="126" t="s">
        <v>236</v>
      </c>
      <c r="E17" s="127">
        <v>150</v>
      </c>
      <c r="F17" s="102">
        <f>R17</f>
        <v>3460</v>
      </c>
      <c r="G17" s="102">
        <f>E17+F17</f>
        <v>3610</v>
      </c>
      <c r="H17" s="128"/>
      <c r="I17" s="129"/>
      <c r="J17" s="130"/>
      <c r="K17" s="130"/>
      <c r="L17" s="130"/>
      <c r="M17" s="130"/>
      <c r="N17" s="130"/>
      <c r="O17" s="131">
        <v>3460</v>
      </c>
      <c r="P17" s="132">
        <f>SUM(H17:O17)</f>
        <v>3460</v>
      </c>
      <c r="Q17" s="130"/>
      <c r="R17" s="131">
        <f>SUM(P17:Q17)</f>
        <v>3460</v>
      </c>
      <c r="S17" s="172"/>
    </row>
    <row r="18" spans="1:19" s="109" customFormat="1" ht="75" customHeight="1" outlineLevel="2" x14ac:dyDescent="0.55000000000000004">
      <c r="A18" s="173">
        <v>24</v>
      </c>
      <c r="B18" s="174">
        <v>710</v>
      </c>
      <c r="C18" s="175">
        <v>4457</v>
      </c>
      <c r="D18" s="176" t="s">
        <v>279</v>
      </c>
      <c r="E18" s="177">
        <v>300</v>
      </c>
      <c r="F18" s="102">
        <f t="shared" ref="F18:F20" si="9">R18</f>
        <v>60</v>
      </c>
      <c r="G18" s="101">
        <f t="shared" ref="G18:G20" si="10">E18+F18</f>
        <v>360</v>
      </c>
      <c r="H18" s="178">
        <v>60</v>
      </c>
      <c r="I18" s="179"/>
      <c r="J18" s="180"/>
      <c r="K18" s="180"/>
      <c r="L18" s="180"/>
      <c r="M18" s="180"/>
      <c r="N18" s="180"/>
      <c r="O18" s="107"/>
      <c r="P18" s="103">
        <f t="shared" ref="P18:P20" si="11">SUM(H18:O18)</f>
        <v>60</v>
      </c>
      <c r="Q18" s="180"/>
      <c r="R18" s="107">
        <f t="shared" ref="R18:R20" si="12">SUM(P18:Q18)</f>
        <v>60</v>
      </c>
      <c r="S18" s="181"/>
    </row>
    <row r="19" spans="1:19" s="134" customFormat="1" ht="75" customHeight="1" outlineLevel="2" x14ac:dyDescent="0.55000000000000004">
      <c r="A19" s="123">
        <v>26</v>
      </c>
      <c r="B19" s="124">
        <v>710</v>
      </c>
      <c r="C19" s="171">
        <v>2418</v>
      </c>
      <c r="D19" s="126" t="s">
        <v>283</v>
      </c>
      <c r="E19" s="127">
        <v>32250</v>
      </c>
      <c r="F19" s="102">
        <f t="shared" si="9"/>
        <v>2000</v>
      </c>
      <c r="G19" s="102">
        <f t="shared" si="10"/>
        <v>34250</v>
      </c>
      <c r="H19" s="128">
        <v>2000</v>
      </c>
      <c r="I19" s="129"/>
      <c r="J19" s="130"/>
      <c r="K19" s="130"/>
      <c r="L19" s="130"/>
      <c r="M19" s="130"/>
      <c r="N19" s="130"/>
      <c r="O19" s="131"/>
      <c r="P19" s="132">
        <f t="shared" si="11"/>
        <v>2000</v>
      </c>
      <c r="Q19" s="130"/>
      <c r="R19" s="131">
        <f t="shared" si="12"/>
        <v>2000</v>
      </c>
      <c r="S19" s="182"/>
    </row>
    <row r="20" spans="1:19" s="170" customFormat="1" ht="75" customHeight="1" outlineLevel="2" thickBot="1" x14ac:dyDescent="0.6">
      <c r="A20" s="450">
        <v>26</v>
      </c>
      <c r="B20" s="184">
        <v>710</v>
      </c>
      <c r="C20" s="160">
        <v>4620</v>
      </c>
      <c r="D20" s="161" t="s">
        <v>285</v>
      </c>
      <c r="E20" s="138">
        <v>210</v>
      </c>
      <c r="F20" s="139">
        <f t="shared" si="9"/>
        <v>220</v>
      </c>
      <c r="G20" s="139">
        <f t="shared" si="10"/>
        <v>430</v>
      </c>
      <c r="H20" s="140">
        <v>220</v>
      </c>
      <c r="I20" s="141"/>
      <c r="J20" s="142"/>
      <c r="K20" s="142"/>
      <c r="L20" s="142"/>
      <c r="M20" s="142"/>
      <c r="N20" s="142"/>
      <c r="O20" s="143"/>
      <c r="P20" s="144">
        <f t="shared" si="11"/>
        <v>220</v>
      </c>
      <c r="Q20" s="142"/>
      <c r="R20" s="143">
        <f t="shared" si="12"/>
        <v>220</v>
      </c>
      <c r="S20" s="185"/>
    </row>
    <row r="21" spans="1:19" s="109" customFormat="1" ht="75" customHeight="1" outlineLevel="1" thickBot="1" x14ac:dyDescent="0.6">
      <c r="A21" s="469"/>
      <c r="B21" s="486" t="s">
        <v>103</v>
      </c>
      <c r="C21" s="486"/>
      <c r="D21" s="487"/>
      <c r="E21" s="120">
        <f t="shared" ref="E21:R21" si="13">SUBTOTAL(9,E8:E20)</f>
        <v>62735</v>
      </c>
      <c r="F21" s="121">
        <f t="shared" si="13"/>
        <v>8920</v>
      </c>
      <c r="G21" s="120">
        <f t="shared" si="13"/>
        <v>71655</v>
      </c>
      <c r="H21" s="122">
        <f t="shared" si="13"/>
        <v>5460</v>
      </c>
      <c r="I21" s="122">
        <f t="shared" si="13"/>
        <v>0</v>
      </c>
      <c r="J21" s="122">
        <f t="shared" si="13"/>
        <v>0</v>
      </c>
      <c r="K21" s="122">
        <f t="shared" si="13"/>
        <v>0</v>
      </c>
      <c r="L21" s="122">
        <f t="shared" si="13"/>
        <v>0</v>
      </c>
      <c r="M21" s="122">
        <f t="shared" si="13"/>
        <v>0</v>
      </c>
      <c r="N21" s="122">
        <f t="shared" si="13"/>
        <v>0</v>
      </c>
      <c r="O21" s="122">
        <f t="shared" si="13"/>
        <v>3460</v>
      </c>
      <c r="P21" s="122">
        <f t="shared" si="13"/>
        <v>8920</v>
      </c>
      <c r="Q21" s="122">
        <f t="shared" si="13"/>
        <v>0</v>
      </c>
      <c r="R21" s="122">
        <f t="shared" si="13"/>
        <v>8920</v>
      </c>
      <c r="S21" s="119"/>
    </row>
    <row r="22" spans="1:19" s="134" customFormat="1" ht="75" customHeight="1" outlineLevel="2" x14ac:dyDescent="0.55000000000000004">
      <c r="A22" s="452">
        <v>6</v>
      </c>
      <c r="B22" s="186">
        <v>721</v>
      </c>
      <c r="C22" s="187">
        <v>4174</v>
      </c>
      <c r="D22" s="188" t="s">
        <v>153</v>
      </c>
      <c r="E22" s="127">
        <v>677.1</v>
      </c>
      <c r="F22" s="189">
        <f>R22</f>
        <v>50</v>
      </c>
      <c r="G22" s="189">
        <f>E22+F22</f>
        <v>727.1</v>
      </c>
      <c r="H22" s="128">
        <v>50</v>
      </c>
      <c r="I22" s="129"/>
      <c r="J22" s="130"/>
      <c r="K22" s="130"/>
      <c r="L22" s="130"/>
      <c r="M22" s="130"/>
      <c r="N22" s="130"/>
      <c r="O22" s="190"/>
      <c r="P22" s="132">
        <f>SUM(H22:O22)</f>
        <v>50</v>
      </c>
      <c r="Q22" s="130"/>
      <c r="R22" s="190">
        <f t="shared" ref="R22:R26" si="14">SUM(P22:Q22)</f>
        <v>50</v>
      </c>
      <c r="S22" s="133"/>
    </row>
    <row r="23" spans="1:19" s="134" customFormat="1" ht="75" customHeight="1" outlineLevel="2" x14ac:dyDescent="0.55000000000000004">
      <c r="A23" s="123">
        <v>6</v>
      </c>
      <c r="B23" s="186">
        <v>721</v>
      </c>
      <c r="C23" s="187">
        <v>3614</v>
      </c>
      <c r="D23" s="188" t="s">
        <v>154</v>
      </c>
      <c r="E23" s="127">
        <v>8408</v>
      </c>
      <c r="F23" s="189">
        <f t="shared" ref="F23:F26" si="15">R23</f>
        <v>200</v>
      </c>
      <c r="G23" s="189">
        <f t="shared" ref="G23:G26" si="16">E23+F23</f>
        <v>8608</v>
      </c>
      <c r="H23" s="128">
        <v>200</v>
      </c>
      <c r="I23" s="129"/>
      <c r="J23" s="130"/>
      <c r="K23" s="130"/>
      <c r="L23" s="130"/>
      <c r="M23" s="130"/>
      <c r="N23" s="130"/>
      <c r="O23" s="190"/>
      <c r="P23" s="132">
        <f t="shared" ref="P23:P26" si="17">SUM(H23:O23)</f>
        <v>200</v>
      </c>
      <c r="Q23" s="130"/>
      <c r="R23" s="190">
        <f t="shared" si="14"/>
        <v>200</v>
      </c>
      <c r="S23" s="133"/>
    </row>
    <row r="24" spans="1:19" s="134" customFormat="1" ht="75" customHeight="1" outlineLevel="2" x14ac:dyDescent="0.55000000000000004">
      <c r="A24" s="123">
        <v>6</v>
      </c>
      <c r="B24" s="186">
        <v>721</v>
      </c>
      <c r="C24" s="187">
        <v>3871</v>
      </c>
      <c r="D24" s="188" t="s">
        <v>155</v>
      </c>
      <c r="E24" s="127">
        <v>2923</v>
      </c>
      <c r="F24" s="189">
        <f t="shared" si="15"/>
        <v>180</v>
      </c>
      <c r="G24" s="189">
        <f t="shared" si="16"/>
        <v>3103</v>
      </c>
      <c r="H24" s="128">
        <v>90</v>
      </c>
      <c r="I24" s="129"/>
      <c r="J24" s="130"/>
      <c r="K24" s="130"/>
      <c r="L24" s="130"/>
      <c r="M24" s="130"/>
      <c r="N24" s="130"/>
      <c r="O24" s="190"/>
      <c r="P24" s="132">
        <f t="shared" si="17"/>
        <v>90</v>
      </c>
      <c r="Q24" s="130">
        <v>90</v>
      </c>
      <c r="R24" s="190">
        <f t="shared" si="14"/>
        <v>180</v>
      </c>
      <c r="S24" s="191" t="s">
        <v>371</v>
      </c>
    </row>
    <row r="25" spans="1:19" s="146" customFormat="1" ht="75" customHeight="1" outlineLevel="2" x14ac:dyDescent="0.55000000000000004">
      <c r="A25" s="147">
        <v>6</v>
      </c>
      <c r="B25" s="192">
        <v>721</v>
      </c>
      <c r="C25" s="193">
        <v>5026</v>
      </c>
      <c r="D25" s="188" t="s">
        <v>156</v>
      </c>
      <c r="E25" s="138"/>
      <c r="F25" s="194">
        <f t="shared" si="15"/>
        <v>30</v>
      </c>
      <c r="G25" s="194">
        <f t="shared" si="16"/>
        <v>30</v>
      </c>
      <c r="H25" s="140">
        <v>30</v>
      </c>
      <c r="I25" s="141"/>
      <c r="J25" s="142"/>
      <c r="K25" s="142"/>
      <c r="L25" s="142"/>
      <c r="M25" s="142"/>
      <c r="N25" s="142"/>
      <c r="O25" s="195"/>
      <c r="P25" s="144">
        <f t="shared" si="17"/>
        <v>30</v>
      </c>
      <c r="Q25" s="142"/>
      <c r="R25" s="195">
        <f t="shared" si="14"/>
        <v>30</v>
      </c>
      <c r="S25" s="196"/>
    </row>
    <row r="26" spans="1:19" s="109" customFormat="1" ht="75" customHeight="1" outlineLevel="2" x14ac:dyDescent="0.55000000000000004">
      <c r="A26" s="173">
        <v>18</v>
      </c>
      <c r="B26" s="197">
        <v>721</v>
      </c>
      <c r="C26" s="111">
        <v>4404</v>
      </c>
      <c r="D26" s="198" t="s">
        <v>224</v>
      </c>
      <c r="E26" s="177">
        <v>132</v>
      </c>
      <c r="F26" s="189">
        <f t="shared" si="15"/>
        <v>30</v>
      </c>
      <c r="G26" s="199">
        <f t="shared" si="16"/>
        <v>162</v>
      </c>
      <c r="H26" s="178">
        <v>30</v>
      </c>
      <c r="I26" s="179"/>
      <c r="J26" s="180"/>
      <c r="K26" s="180"/>
      <c r="L26" s="180"/>
      <c r="M26" s="180"/>
      <c r="N26" s="180"/>
      <c r="O26" s="106"/>
      <c r="P26" s="103">
        <f t="shared" si="17"/>
        <v>30</v>
      </c>
      <c r="Q26" s="180"/>
      <c r="R26" s="106">
        <f t="shared" si="14"/>
        <v>30</v>
      </c>
      <c r="S26" s="200"/>
    </row>
    <row r="27" spans="1:19" s="134" customFormat="1" ht="75" customHeight="1" outlineLevel="2" x14ac:dyDescent="0.55000000000000004">
      <c r="A27" s="123">
        <v>18</v>
      </c>
      <c r="B27" s="186">
        <v>721</v>
      </c>
      <c r="C27" s="187">
        <v>4175</v>
      </c>
      <c r="D27" s="201" t="s">
        <v>225</v>
      </c>
      <c r="E27" s="127">
        <v>1050</v>
      </c>
      <c r="F27" s="189">
        <f t="shared" ref="F27:F34" si="18">R27</f>
        <v>170</v>
      </c>
      <c r="G27" s="189">
        <f t="shared" ref="G27:G34" si="19">E27+F27</f>
        <v>1220</v>
      </c>
      <c r="H27" s="128"/>
      <c r="I27" s="129"/>
      <c r="J27" s="130"/>
      <c r="K27" s="130">
        <v>170</v>
      </c>
      <c r="L27" s="130"/>
      <c r="M27" s="130"/>
      <c r="N27" s="130"/>
      <c r="O27" s="190"/>
      <c r="P27" s="132">
        <f t="shared" ref="P27:P34" si="20">SUM(H27:O27)</f>
        <v>170</v>
      </c>
      <c r="Q27" s="130"/>
      <c r="R27" s="190">
        <f t="shared" ref="R27:R34" si="21">SUM(P27:Q27)</f>
        <v>170</v>
      </c>
      <c r="S27" s="191" t="s">
        <v>339</v>
      </c>
    </row>
    <row r="28" spans="1:19" s="134" customFormat="1" ht="75" customHeight="1" outlineLevel="2" x14ac:dyDescent="0.55000000000000004">
      <c r="A28" s="123">
        <v>18</v>
      </c>
      <c r="B28" s="186">
        <v>721</v>
      </c>
      <c r="C28" s="202">
        <v>5027</v>
      </c>
      <c r="D28" s="201" t="s">
        <v>363</v>
      </c>
      <c r="E28" s="127"/>
      <c r="F28" s="189">
        <f t="shared" si="18"/>
        <v>145</v>
      </c>
      <c r="G28" s="189">
        <f t="shared" si="19"/>
        <v>145</v>
      </c>
      <c r="H28" s="128"/>
      <c r="I28" s="129"/>
      <c r="J28" s="130"/>
      <c r="K28" s="130">
        <v>145</v>
      </c>
      <c r="L28" s="130"/>
      <c r="M28" s="130"/>
      <c r="N28" s="130"/>
      <c r="O28" s="190"/>
      <c r="P28" s="132">
        <f t="shared" si="20"/>
        <v>145</v>
      </c>
      <c r="Q28" s="130"/>
      <c r="R28" s="190">
        <f t="shared" si="21"/>
        <v>145</v>
      </c>
      <c r="S28" s="191" t="s">
        <v>339</v>
      </c>
    </row>
    <row r="29" spans="1:19" s="134" customFormat="1" ht="75" customHeight="1" outlineLevel="2" x14ac:dyDescent="0.55000000000000004">
      <c r="A29" s="123">
        <v>18</v>
      </c>
      <c r="B29" s="186">
        <v>721</v>
      </c>
      <c r="C29" s="202">
        <v>5028</v>
      </c>
      <c r="D29" s="201" t="s">
        <v>226</v>
      </c>
      <c r="E29" s="127"/>
      <c r="F29" s="189">
        <f t="shared" si="18"/>
        <v>1200</v>
      </c>
      <c r="G29" s="189">
        <f t="shared" si="19"/>
        <v>1200</v>
      </c>
      <c r="H29" s="128"/>
      <c r="I29" s="129"/>
      <c r="J29" s="130"/>
      <c r="K29" s="130"/>
      <c r="L29" s="130"/>
      <c r="M29" s="130"/>
      <c r="N29" s="130"/>
      <c r="O29" s="190">
        <v>1200</v>
      </c>
      <c r="P29" s="132">
        <f t="shared" si="20"/>
        <v>1200</v>
      </c>
      <c r="Q29" s="130"/>
      <c r="R29" s="190">
        <f t="shared" si="21"/>
        <v>1200</v>
      </c>
      <c r="S29" s="191"/>
    </row>
    <row r="30" spans="1:19" s="134" customFormat="1" ht="75" customHeight="1" outlineLevel="2" x14ac:dyDescent="0.55000000000000004">
      <c r="A30" s="123">
        <v>21</v>
      </c>
      <c r="B30" s="186">
        <v>721</v>
      </c>
      <c r="C30" s="187">
        <v>4818</v>
      </c>
      <c r="D30" s="201" t="s">
        <v>244</v>
      </c>
      <c r="E30" s="127">
        <v>7700</v>
      </c>
      <c r="F30" s="189">
        <f t="shared" si="18"/>
        <v>5000</v>
      </c>
      <c r="G30" s="189">
        <f t="shared" si="19"/>
        <v>12700</v>
      </c>
      <c r="H30" s="128"/>
      <c r="I30" s="129"/>
      <c r="J30" s="130"/>
      <c r="K30" s="130"/>
      <c r="L30" s="130"/>
      <c r="M30" s="130"/>
      <c r="N30" s="130"/>
      <c r="O30" s="190">
        <v>5000</v>
      </c>
      <c r="P30" s="132">
        <f t="shared" si="20"/>
        <v>5000</v>
      </c>
      <c r="Q30" s="130"/>
      <c r="R30" s="190">
        <f t="shared" si="21"/>
        <v>5000</v>
      </c>
      <c r="S30" s="203"/>
    </row>
    <row r="31" spans="1:19" s="109" customFormat="1" ht="75" customHeight="1" outlineLevel="2" x14ac:dyDescent="0.55000000000000004">
      <c r="A31" s="173">
        <v>31</v>
      </c>
      <c r="B31" s="197">
        <v>721</v>
      </c>
      <c r="C31" s="111">
        <v>3988</v>
      </c>
      <c r="D31" s="198" t="s">
        <v>309</v>
      </c>
      <c r="E31" s="177">
        <v>320</v>
      </c>
      <c r="F31" s="189">
        <f t="shared" si="18"/>
        <v>78</v>
      </c>
      <c r="G31" s="199">
        <f t="shared" si="19"/>
        <v>398</v>
      </c>
      <c r="H31" s="178"/>
      <c r="I31" s="179"/>
      <c r="J31" s="180"/>
      <c r="K31" s="180">
        <v>78</v>
      </c>
      <c r="L31" s="180"/>
      <c r="M31" s="180"/>
      <c r="N31" s="180"/>
      <c r="O31" s="106"/>
      <c r="P31" s="103">
        <f t="shared" si="20"/>
        <v>78</v>
      </c>
      <c r="Q31" s="180"/>
      <c r="R31" s="106">
        <f t="shared" si="21"/>
        <v>78</v>
      </c>
      <c r="S31" s="119" t="s">
        <v>310</v>
      </c>
    </row>
    <row r="32" spans="1:19" s="109" customFormat="1" ht="75" customHeight="1" outlineLevel="2" x14ac:dyDescent="0.55000000000000004">
      <c r="A32" s="173">
        <v>31</v>
      </c>
      <c r="B32" s="197">
        <v>721</v>
      </c>
      <c r="C32" s="111">
        <v>3990</v>
      </c>
      <c r="D32" s="198" t="s">
        <v>311</v>
      </c>
      <c r="E32" s="177">
        <v>289</v>
      </c>
      <c r="F32" s="189">
        <f t="shared" si="18"/>
        <v>150</v>
      </c>
      <c r="G32" s="199">
        <f t="shared" si="19"/>
        <v>439</v>
      </c>
      <c r="H32" s="178"/>
      <c r="I32" s="179"/>
      <c r="J32" s="180"/>
      <c r="K32" s="180">
        <v>150</v>
      </c>
      <c r="L32" s="180"/>
      <c r="M32" s="180"/>
      <c r="N32" s="180"/>
      <c r="O32" s="106"/>
      <c r="P32" s="103">
        <f t="shared" si="20"/>
        <v>150</v>
      </c>
      <c r="Q32" s="180"/>
      <c r="R32" s="106">
        <f t="shared" si="21"/>
        <v>150</v>
      </c>
      <c r="S32" s="119" t="s">
        <v>310</v>
      </c>
    </row>
    <row r="33" spans="1:19" s="109" customFormat="1" ht="75" customHeight="1" outlineLevel="2" x14ac:dyDescent="0.55000000000000004">
      <c r="A33" s="173">
        <v>31</v>
      </c>
      <c r="B33" s="197">
        <v>721</v>
      </c>
      <c r="C33" s="111">
        <v>3991</v>
      </c>
      <c r="D33" s="198" t="s">
        <v>312</v>
      </c>
      <c r="E33" s="177">
        <v>127</v>
      </c>
      <c r="F33" s="189">
        <f t="shared" si="18"/>
        <v>19</v>
      </c>
      <c r="G33" s="199">
        <f t="shared" si="19"/>
        <v>146</v>
      </c>
      <c r="H33" s="178"/>
      <c r="I33" s="179"/>
      <c r="J33" s="180"/>
      <c r="K33" s="180">
        <v>19</v>
      </c>
      <c r="L33" s="180"/>
      <c r="M33" s="180"/>
      <c r="N33" s="180"/>
      <c r="O33" s="106"/>
      <c r="P33" s="103">
        <f t="shared" si="20"/>
        <v>19</v>
      </c>
      <c r="Q33" s="180"/>
      <c r="R33" s="106">
        <f t="shared" si="21"/>
        <v>19</v>
      </c>
      <c r="S33" s="119" t="s">
        <v>310</v>
      </c>
    </row>
    <row r="34" spans="1:19" s="109" customFormat="1" ht="75" customHeight="1" outlineLevel="2" thickBot="1" x14ac:dyDescent="0.6">
      <c r="A34" s="451">
        <v>31</v>
      </c>
      <c r="B34" s="197">
        <v>721</v>
      </c>
      <c r="C34" s="111">
        <v>3992</v>
      </c>
      <c r="D34" s="198" t="s">
        <v>313</v>
      </c>
      <c r="E34" s="177">
        <v>2200</v>
      </c>
      <c r="F34" s="189">
        <f t="shared" si="18"/>
        <v>150</v>
      </c>
      <c r="G34" s="199">
        <f t="shared" si="19"/>
        <v>2350</v>
      </c>
      <c r="H34" s="178"/>
      <c r="I34" s="179"/>
      <c r="J34" s="180"/>
      <c r="K34" s="180">
        <v>150</v>
      </c>
      <c r="L34" s="180"/>
      <c r="M34" s="180"/>
      <c r="N34" s="180"/>
      <c r="O34" s="106"/>
      <c r="P34" s="103">
        <f t="shared" si="20"/>
        <v>150</v>
      </c>
      <c r="Q34" s="180"/>
      <c r="R34" s="106">
        <f t="shared" si="21"/>
        <v>150</v>
      </c>
      <c r="S34" s="119" t="s">
        <v>310</v>
      </c>
    </row>
    <row r="35" spans="1:19" s="109" customFormat="1" ht="75" customHeight="1" outlineLevel="1" thickBot="1" x14ac:dyDescent="0.6">
      <c r="A35" s="466"/>
      <c r="B35" s="486" t="s">
        <v>102</v>
      </c>
      <c r="C35" s="486"/>
      <c r="D35" s="487"/>
      <c r="E35" s="120">
        <f t="shared" ref="E35:R35" si="22">SUBTOTAL(9,E22:E34)</f>
        <v>23826.1</v>
      </c>
      <c r="F35" s="121">
        <f t="shared" si="22"/>
        <v>7402</v>
      </c>
      <c r="G35" s="120">
        <f t="shared" si="22"/>
        <v>31228.1</v>
      </c>
      <c r="H35" s="120">
        <f t="shared" si="22"/>
        <v>400</v>
      </c>
      <c r="I35" s="120">
        <f t="shared" si="22"/>
        <v>0</v>
      </c>
      <c r="J35" s="120">
        <f t="shared" si="22"/>
        <v>0</v>
      </c>
      <c r="K35" s="120">
        <f t="shared" si="22"/>
        <v>712</v>
      </c>
      <c r="L35" s="120">
        <f t="shared" si="22"/>
        <v>0</v>
      </c>
      <c r="M35" s="120">
        <f t="shared" si="22"/>
        <v>0</v>
      </c>
      <c r="N35" s="120">
        <f t="shared" si="22"/>
        <v>0</v>
      </c>
      <c r="O35" s="122">
        <f t="shared" si="22"/>
        <v>6200</v>
      </c>
      <c r="P35" s="120">
        <f t="shared" si="22"/>
        <v>7312</v>
      </c>
      <c r="Q35" s="120">
        <f t="shared" si="22"/>
        <v>90</v>
      </c>
      <c r="R35" s="122">
        <f t="shared" si="22"/>
        <v>7402</v>
      </c>
      <c r="S35" s="204"/>
    </row>
    <row r="36" spans="1:19" s="170" customFormat="1" ht="75" customHeight="1" outlineLevel="2" x14ac:dyDescent="0.55000000000000004">
      <c r="A36" s="454">
        <v>3</v>
      </c>
      <c r="B36" s="159">
        <v>735</v>
      </c>
      <c r="C36" s="160">
        <v>4826</v>
      </c>
      <c r="D36" s="161" t="s">
        <v>150</v>
      </c>
      <c r="E36" s="138">
        <v>100</v>
      </c>
      <c r="F36" s="138">
        <f t="shared" ref="F36:F41" si="23">R36</f>
        <v>36</v>
      </c>
      <c r="G36" s="205">
        <f t="shared" ref="G36:G41" si="24">E36+F36</f>
        <v>136</v>
      </c>
      <c r="H36" s="163">
        <v>36</v>
      </c>
      <c r="I36" s="164"/>
      <c r="J36" s="165"/>
      <c r="K36" s="165"/>
      <c r="L36" s="165"/>
      <c r="M36" s="165"/>
      <c r="N36" s="165"/>
      <c r="O36" s="206"/>
      <c r="P36" s="167">
        <f t="shared" ref="P36:P40" si="25">SUM(H36:O36)</f>
        <v>36</v>
      </c>
      <c r="Q36" s="165"/>
      <c r="R36" s="206">
        <f t="shared" ref="R36:R40" si="26">SUM(P36:Q36)</f>
        <v>36</v>
      </c>
      <c r="S36" s="207"/>
    </row>
    <row r="37" spans="1:19" s="170" customFormat="1" ht="75" customHeight="1" outlineLevel="2" x14ac:dyDescent="0.55000000000000004">
      <c r="A37" s="158">
        <v>3</v>
      </c>
      <c r="B37" s="159">
        <v>735</v>
      </c>
      <c r="C37" s="157">
        <v>5029</v>
      </c>
      <c r="D37" s="161" t="s">
        <v>151</v>
      </c>
      <c r="E37" s="138"/>
      <c r="F37" s="138">
        <f t="shared" si="23"/>
        <v>424</v>
      </c>
      <c r="G37" s="205">
        <f t="shared" si="24"/>
        <v>424</v>
      </c>
      <c r="H37" s="163">
        <v>424</v>
      </c>
      <c r="I37" s="164"/>
      <c r="J37" s="165"/>
      <c r="K37" s="165"/>
      <c r="L37" s="165"/>
      <c r="M37" s="165"/>
      <c r="N37" s="165"/>
      <c r="O37" s="206"/>
      <c r="P37" s="167">
        <f t="shared" si="25"/>
        <v>424</v>
      </c>
      <c r="Q37" s="165"/>
      <c r="R37" s="206">
        <f t="shared" si="26"/>
        <v>424</v>
      </c>
      <c r="S37" s="207"/>
    </row>
    <row r="38" spans="1:19" s="109" customFormat="1" ht="75" customHeight="1" outlineLevel="2" x14ac:dyDescent="0.55000000000000004">
      <c r="A38" s="173">
        <v>8</v>
      </c>
      <c r="B38" s="208">
        <v>735</v>
      </c>
      <c r="C38" s="175">
        <v>4923</v>
      </c>
      <c r="D38" s="161" t="s">
        <v>178</v>
      </c>
      <c r="E38" s="127"/>
      <c r="F38" s="127">
        <f t="shared" si="23"/>
        <v>200</v>
      </c>
      <c r="G38" s="177">
        <f t="shared" si="24"/>
        <v>200</v>
      </c>
      <c r="H38" s="178">
        <v>200</v>
      </c>
      <c r="I38" s="179"/>
      <c r="J38" s="180"/>
      <c r="K38" s="180"/>
      <c r="L38" s="180"/>
      <c r="M38" s="180"/>
      <c r="N38" s="180"/>
      <c r="O38" s="106"/>
      <c r="P38" s="103">
        <f t="shared" si="25"/>
        <v>200</v>
      </c>
      <c r="Q38" s="180"/>
      <c r="R38" s="106">
        <f t="shared" si="26"/>
        <v>200</v>
      </c>
      <c r="S38" s="209"/>
    </row>
    <row r="39" spans="1:19" s="109" customFormat="1" ht="75" customHeight="1" outlineLevel="2" x14ac:dyDescent="0.55000000000000004">
      <c r="A39" s="173">
        <v>8</v>
      </c>
      <c r="B39" s="208">
        <v>735</v>
      </c>
      <c r="C39" s="175">
        <v>4820</v>
      </c>
      <c r="D39" s="161" t="s">
        <v>179</v>
      </c>
      <c r="E39" s="127">
        <v>500</v>
      </c>
      <c r="F39" s="127">
        <f t="shared" si="23"/>
        <v>120</v>
      </c>
      <c r="G39" s="177">
        <f t="shared" si="24"/>
        <v>620</v>
      </c>
      <c r="H39" s="128">
        <v>120</v>
      </c>
      <c r="I39" s="179"/>
      <c r="J39" s="180"/>
      <c r="K39" s="180"/>
      <c r="L39" s="180"/>
      <c r="M39" s="180"/>
      <c r="N39" s="180"/>
      <c r="O39" s="106"/>
      <c r="P39" s="103">
        <f t="shared" si="25"/>
        <v>120</v>
      </c>
      <c r="Q39" s="180"/>
      <c r="R39" s="106">
        <f t="shared" si="26"/>
        <v>120</v>
      </c>
      <c r="S39" s="209"/>
    </row>
    <row r="40" spans="1:19" s="134" customFormat="1" ht="75" customHeight="1" outlineLevel="2" x14ac:dyDescent="0.55000000000000004">
      <c r="A40" s="123">
        <v>8</v>
      </c>
      <c r="B40" s="124">
        <v>735</v>
      </c>
      <c r="C40" s="125">
        <v>5030</v>
      </c>
      <c r="D40" s="126" t="s">
        <v>180</v>
      </c>
      <c r="E40" s="127"/>
      <c r="F40" s="127">
        <f t="shared" si="23"/>
        <v>1750</v>
      </c>
      <c r="G40" s="127">
        <f t="shared" si="24"/>
        <v>1750</v>
      </c>
      <c r="H40" s="128"/>
      <c r="I40" s="129"/>
      <c r="J40" s="130"/>
      <c r="K40" s="130">
        <v>1750</v>
      </c>
      <c r="L40" s="130"/>
      <c r="M40" s="130"/>
      <c r="N40" s="130"/>
      <c r="O40" s="190"/>
      <c r="P40" s="132">
        <f t="shared" si="25"/>
        <v>1750</v>
      </c>
      <c r="Q40" s="130"/>
      <c r="R40" s="190">
        <f t="shared" si="26"/>
        <v>1750</v>
      </c>
      <c r="S40" s="210" t="s">
        <v>345</v>
      </c>
    </row>
    <row r="41" spans="1:19" s="109" customFormat="1" ht="75" customHeight="1" outlineLevel="2" x14ac:dyDescent="0.55000000000000004">
      <c r="A41" s="173">
        <v>12</v>
      </c>
      <c r="B41" s="208">
        <v>735</v>
      </c>
      <c r="C41" s="175">
        <v>3061</v>
      </c>
      <c r="D41" s="176" t="s">
        <v>189</v>
      </c>
      <c r="E41" s="177">
        <v>19508</v>
      </c>
      <c r="F41" s="127">
        <f t="shared" si="23"/>
        <v>2000</v>
      </c>
      <c r="G41" s="177">
        <f t="shared" si="24"/>
        <v>21508</v>
      </c>
      <c r="H41" s="178">
        <v>2000</v>
      </c>
      <c r="I41" s="179"/>
      <c r="J41" s="180"/>
      <c r="K41" s="180"/>
      <c r="L41" s="180"/>
      <c r="M41" s="180"/>
      <c r="N41" s="180"/>
      <c r="O41" s="106"/>
      <c r="P41" s="103">
        <f t="shared" ref="P41" si="27">SUM(H41:O41)</f>
        <v>2000</v>
      </c>
      <c r="Q41" s="180"/>
      <c r="R41" s="106">
        <f t="shared" ref="R41" si="28">SUM(P41:Q41)</f>
        <v>2000</v>
      </c>
      <c r="S41" s="211"/>
    </row>
    <row r="42" spans="1:19" s="109" customFormat="1" ht="75" customHeight="1" outlineLevel="2" x14ac:dyDescent="0.55000000000000004">
      <c r="A42" s="173">
        <v>27</v>
      </c>
      <c r="B42" s="208">
        <v>735</v>
      </c>
      <c r="C42" s="175">
        <v>3953</v>
      </c>
      <c r="D42" s="176" t="s">
        <v>298</v>
      </c>
      <c r="E42" s="177">
        <v>7605</v>
      </c>
      <c r="F42" s="127">
        <f t="shared" ref="F42:F43" si="29">R42</f>
        <v>1745</v>
      </c>
      <c r="G42" s="177">
        <f t="shared" ref="G42:G43" si="30">E42+F42</f>
        <v>9350</v>
      </c>
      <c r="H42" s="178">
        <v>1745</v>
      </c>
      <c r="I42" s="179"/>
      <c r="J42" s="180"/>
      <c r="K42" s="180"/>
      <c r="L42" s="180"/>
      <c r="M42" s="180"/>
      <c r="N42" s="180"/>
      <c r="O42" s="106"/>
      <c r="P42" s="103">
        <f t="shared" ref="P42:P43" si="31">SUM(H42:O42)</f>
        <v>1745</v>
      </c>
      <c r="Q42" s="180"/>
      <c r="R42" s="106">
        <f t="shared" ref="R42:R43" si="32">SUM(P42:Q42)</f>
        <v>1745</v>
      </c>
      <c r="S42" s="209"/>
    </row>
    <row r="43" spans="1:19" s="109" customFormat="1" ht="75" customHeight="1" outlineLevel="2" thickBot="1" x14ac:dyDescent="0.6">
      <c r="A43" s="451">
        <v>27</v>
      </c>
      <c r="B43" s="208">
        <v>735</v>
      </c>
      <c r="C43" s="175">
        <v>4925</v>
      </c>
      <c r="D43" s="176" t="s">
        <v>364</v>
      </c>
      <c r="E43" s="177">
        <v>1500</v>
      </c>
      <c r="F43" s="127">
        <f t="shared" si="29"/>
        <v>1500</v>
      </c>
      <c r="G43" s="177">
        <f t="shared" si="30"/>
        <v>3000</v>
      </c>
      <c r="H43" s="178">
        <v>1500</v>
      </c>
      <c r="I43" s="179"/>
      <c r="J43" s="180"/>
      <c r="K43" s="180"/>
      <c r="L43" s="180"/>
      <c r="M43" s="180"/>
      <c r="N43" s="180"/>
      <c r="O43" s="106"/>
      <c r="P43" s="103">
        <f t="shared" si="31"/>
        <v>1500</v>
      </c>
      <c r="Q43" s="180"/>
      <c r="R43" s="106">
        <f t="shared" si="32"/>
        <v>1500</v>
      </c>
      <c r="S43" s="191" t="s">
        <v>327</v>
      </c>
    </row>
    <row r="44" spans="1:19" s="109" customFormat="1" ht="75" customHeight="1" outlineLevel="1" thickBot="1" x14ac:dyDescent="0.6">
      <c r="A44" s="466"/>
      <c r="B44" s="486" t="s">
        <v>101</v>
      </c>
      <c r="C44" s="486"/>
      <c r="D44" s="487"/>
      <c r="E44" s="120">
        <f t="shared" ref="E44:R44" si="33">SUBTOTAL(9,E36:E43)</f>
        <v>29213</v>
      </c>
      <c r="F44" s="121">
        <f t="shared" si="33"/>
        <v>7775</v>
      </c>
      <c r="G44" s="120">
        <f t="shared" si="33"/>
        <v>36988</v>
      </c>
      <c r="H44" s="120">
        <f t="shared" si="33"/>
        <v>6025</v>
      </c>
      <c r="I44" s="120">
        <f t="shared" si="33"/>
        <v>0</v>
      </c>
      <c r="J44" s="120">
        <f t="shared" si="33"/>
        <v>0</v>
      </c>
      <c r="K44" s="120">
        <f t="shared" si="33"/>
        <v>1750</v>
      </c>
      <c r="L44" s="120">
        <f t="shared" si="33"/>
        <v>0</v>
      </c>
      <c r="M44" s="120">
        <f t="shared" si="33"/>
        <v>0</v>
      </c>
      <c r="N44" s="120">
        <f t="shared" si="33"/>
        <v>0</v>
      </c>
      <c r="O44" s="122">
        <f t="shared" si="33"/>
        <v>0</v>
      </c>
      <c r="P44" s="120">
        <f t="shared" si="33"/>
        <v>7775</v>
      </c>
      <c r="Q44" s="120">
        <f t="shared" si="33"/>
        <v>0</v>
      </c>
      <c r="R44" s="122">
        <f t="shared" si="33"/>
        <v>7775</v>
      </c>
      <c r="S44" s="119"/>
    </row>
    <row r="45" spans="1:19" s="109" customFormat="1" ht="75" customHeight="1" outlineLevel="2" x14ac:dyDescent="0.55000000000000004">
      <c r="A45" s="455">
        <v>10</v>
      </c>
      <c r="B45" s="208">
        <v>742</v>
      </c>
      <c r="C45" s="175">
        <v>3205</v>
      </c>
      <c r="D45" s="212" t="s">
        <v>181</v>
      </c>
      <c r="E45" s="127">
        <v>16700</v>
      </c>
      <c r="F45" s="127">
        <f>R45</f>
        <v>200</v>
      </c>
      <c r="G45" s="177">
        <f>E45+F45</f>
        <v>16900</v>
      </c>
      <c r="H45" s="178"/>
      <c r="I45" s="180"/>
      <c r="J45" s="213">
        <v>200</v>
      </c>
      <c r="K45" s="180"/>
      <c r="L45" s="180"/>
      <c r="M45" s="180"/>
      <c r="N45" s="180"/>
      <c r="O45" s="106"/>
      <c r="P45" s="103">
        <f>SUM(H45:O45)</f>
        <v>200</v>
      </c>
      <c r="Q45" s="180"/>
      <c r="R45" s="106">
        <f t="shared" ref="R45:R62" si="34">SUM(P45:Q45)</f>
        <v>200</v>
      </c>
      <c r="S45" s="214"/>
    </row>
    <row r="46" spans="1:19" s="217" customFormat="1" ht="75" customHeight="1" outlineLevel="2" x14ac:dyDescent="0.55000000000000004">
      <c r="A46" s="215">
        <v>10</v>
      </c>
      <c r="B46" s="174">
        <v>742</v>
      </c>
      <c r="C46" s="175">
        <v>3316</v>
      </c>
      <c r="D46" s="161" t="s">
        <v>182</v>
      </c>
      <c r="E46" s="127">
        <v>3650</v>
      </c>
      <c r="F46" s="127">
        <f t="shared" ref="F46:F62" si="35">R46</f>
        <v>250</v>
      </c>
      <c r="G46" s="177">
        <f t="shared" ref="G46:G62" si="36">E46+F46</f>
        <v>3900</v>
      </c>
      <c r="H46" s="128"/>
      <c r="I46" s="129"/>
      <c r="J46" s="130">
        <v>250</v>
      </c>
      <c r="K46" s="130"/>
      <c r="L46" s="130"/>
      <c r="M46" s="130"/>
      <c r="N46" s="130"/>
      <c r="O46" s="190"/>
      <c r="P46" s="132">
        <f t="shared" ref="P46:P71" si="37">SUM(H46:O46)</f>
        <v>250</v>
      </c>
      <c r="Q46" s="130"/>
      <c r="R46" s="190">
        <f t="shared" si="34"/>
        <v>250</v>
      </c>
      <c r="S46" s="216"/>
    </row>
    <row r="47" spans="1:19" s="109" customFormat="1" ht="75" customHeight="1" outlineLevel="2" x14ac:dyDescent="0.55000000000000004">
      <c r="A47" s="173">
        <v>17</v>
      </c>
      <c r="B47" s="208">
        <v>742</v>
      </c>
      <c r="C47" s="175">
        <v>2722</v>
      </c>
      <c r="D47" s="161" t="s">
        <v>195</v>
      </c>
      <c r="E47" s="127">
        <v>19960</v>
      </c>
      <c r="F47" s="127">
        <f t="shared" si="35"/>
        <v>1000</v>
      </c>
      <c r="G47" s="177">
        <f t="shared" si="36"/>
        <v>20960</v>
      </c>
      <c r="H47" s="178"/>
      <c r="I47" s="180"/>
      <c r="J47" s="218">
        <v>1000</v>
      </c>
      <c r="K47" s="180"/>
      <c r="L47" s="180"/>
      <c r="M47" s="180"/>
      <c r="N47" s="180"/>
      <c r="O47" s="106"/>
      <c r="P47" s="103">
        <f t="shared" si="37"/>
        <v>1000</v>
      </c>
      <c r="Q47" s="180"/>
      <c r="R47" s="106">
        <f t="shared" si="34"/>
        <v>1000</v>
      </c>
      <c r="S47" s="219"/>
    </row>
    <row r="48" spans="1:19" s="109" customFormat="1" ht="75" customHeight="1" outlineLevel="2" x14ac:dyDescent="0.55000000000000004">
      <c r="A48" s="173">
        <v>17</v>
      </c>
      <c r="B48" s="208">
        <v>742</v>
      </c>
      <c r="C48" s="175">
        <v>3207</v>
      </c>
      <c r="D48" s="161" t="s">
        <v>196</v>
      </c>
      <c r="E48" s="127">
        <v>9199</v>
      </c>
      <c r="F48" s="127">
        <f t="shared" si="35"/>
        <v>250</v>
      </c>
      <c r="G48" s="177">
        <f t="shared" si="36"/>
        <v>9449</v>
      </c>
      <c r="H48" s="178"/>
      <c r="I48" s="180"/>
      <c r="J48" s="218">
        <v>250</v>
      </c>
      <c r="K48" s="180"/>
      <c r="L48" s="180"/>
      <c r="M48" s="180"/>
      <c r="N48" s="180"/>
      <c r="O48" s="106"/>
      <c r="P48" s="103">
        <f t="shared" si="37"/>
        <v>250</v>
      </c>
      <c r="Q48" s="180"/>
      <c r="R48" s="106">
        <f t="shared" si="34"/>
        <v>250</v>
      </c>
      <c r="S48" s="220"/>
    </row>
    <row r="49" spans="1:19" s="109" customFormat="1" ht="75" customHeight="1" outlineLevel="2" x14ac:dyDescent="0.55000000000000004">
      <c r="A49" s="173">
        <v>17</v>
      </c>
      <c r="B49" s="208">
        <v>742</v>
      </c>
      <c r="C49" s="175">
        <v>4732</v>
      </c>
      <c r="D49" s="161" t="s">
        <v>197</v>
      </c>
      <c r="E49" s="127">
        <v>450</v>
      </c>
      <c r="F49" s="127">
        <f t="shared" si="35"/>
        <v>150</v>
      </c>
      <c r="G49" s="177">
        <f t="shared" si="36"/>
        <v>600</v>
      </c>
      <c r="H49" s="178"/>
      <c r="I49" s="180"/>
      <c r="J49" s="218">
        <v>150</v>
      </c>
      <c r="K49" s="180"/>
      <c r="L49" s="180"/>
      <c r="M49" s="180"/>
      <c r="N49" s="180"/>
      <c r="O49" s="106"/>
      <c r="P49" s="178">
        <f t="shared" si="37"/>
        <v>150</v>
      </c>
      <c r="Q49" s="180"/>
      <c r="R49" s="106">
        <f t="shared" si="34"/>
        <v>150</v>
      </c>
      <c r="S49" s="220"/>
    </row>
    <row r="50" spans="1:19" s="109" customFormat="1" ht="75" customHeight="1" outlineLevel="2" x14ac:dyDescent="0.55000000000000004">
      <c r="A50" s="215">
        <v>17</v>
      </c>
      <c r="B50" s="174">
        <v>742</v>
      </c>
      <c r="C50" s="175">
        <v>4830</v>
      </c>
      <c r="D50" s="161" t="s">
        <v>203</v>
      </c>
      <c r="E50" s="127">
        <v>5000</v>
      </c>
      <c r="F50" s="127">
        <f t="shared" si="35"/>
        <v>1600</v>
      </c>
      <c r="G50" s="177">
        <f t="shared" si="36"/>
        <v>6600</v>
      </c>
      <c r="H50" s="178"/>
      <c r="I50" s="180"/>
      <c r="J50" s="218">
        <v>1600</v>
      </c>
      <c r="K50" s="180"/>
      <c r="L50" s="180"/>
      <c r="M50" s="180"/>
      <c r="N50" s="180"/>
      <c r="O50" s="106"/>
      <c r="P50" s="178">
        <f t="shared" si="37"/>
        <v>1600</v>
      </c>
      <c r="Q50" s="180"/>
      <c r="R50" s="106">
        <f t="shared" si="34"/>
        <v>1600</v>
      </c>
      <c r="S50" s="220"/>
    </row>
    <row r="51" spans="1:19" s="134" customFormat="1" ht="75" customHeight="1" outlineLevel="2" x14ac:dyDescent="0.55000000000000004">
      <c r="A51" s="123">
        <v>17</v>
      </c>
      <c r="B51" s="221">
        <v>742</v>
      </c>
      <c r="C51" s="171">
        <v>2585</v>
      </c>
      <c r="D51" s="126" t="s">
        <v>204</v>
      </c>
      <c r="E51" s="127">
        <v>41936.892999999996</v>
      </c>
      <c r="F51" s="127">
        <f t="shared" si="35"/>
        <v>39000</v>
      </c>
      <c r="G51" s="127">
        <f t="shared" si="36"/>
        <v>80936.892999999996</v>
      </c>
      <c r="H51" s="128"/>
      <c r="I51" s="130"/>
      <c r="J51" s="222">
        <v>39000</v>
      </c>
      <c r="K51" s="130"/>
      <c r="L51" s="130"/>
      <c r="M51" s="130"/>
      <c r="N51" s="130"/>
      <c r="O51" s="190"/>
      <c r="P51" s="128">
        <f t="shared" si="37"/>
        <v>39000</v>
      </c>
      <c r="Q51" s="130"/>
      <c r="R51" s="190">
        <f t="shared" si="34"/>
        <v>39000</v>
      </c>
      <c r="S51" s="191" t="s">
        <v>205</v>
      </c>
    </row>
    <row r="52" spans="1:19" s="109" customFormat="1" ht="75" customHeight="1" outlineLevel="2" x14ac:dyDescent="0.55000000000000004">
      <c r="A52" s="173">
        <v>17</v>
      </c>
      <c r="B52" s="98">
        <v>742</v>
      </c>
      <c r="C52" s="175">
        <v>2723</v>
      </c>
      <c r="D52" s="161" t="s">
        <v>206</v>
      </c>
      <c r="E52" s="127">
        <v>2700</v>
      </c>
      <c r="F52" s="127">
        <f t="shared" si="35"/>
        <v>100</v>
      </c>
      <c r="G52" s="177">
        <f t="shared" si="36"/>
        <v>2800</v>
      </c>
      <c r="H52" s="178"/>
      <c r="I52" s="180"/>
      <c r="J52" s="218">
        <v>100</v>
      </c>
      <c r="K52" s="180"/>
      <c r="L52" s="180"/>
      <c r="M52" s="180"/>
      <c r="N52" s="180"/>
      <c r="O52" s="106"/>
      <c r="P52" s="178">
        <f t="shared" si="37"/>
        <v>100</v>
      </c>
      <c r="Q52" s="180"/>
      <c r="R52" s="106">
        <f t="shared" si="34"/>
        <v>100</v>
      </c>
      <c r="S52" s="220"/>
    </row>
    <row r="53" spans="1:19" s="134" customFormat="1" ht="75" customHeight="1" outlineLevel="2" x14ac:dyDescent="0.55000000000000004">
      <c r="A53" s="123">
        <v>17</v>
      </c>
      <c r="B53" s="221">
        <v>742</v>
      </c>
      <c r="C53" s="171">
        <v>3459</v>
      </c>
      <c r="D53" s="126" t="s">
        <v>350</v>
      </c>
      <c r="E53" s="127">
        <v>37200</v>
      </c>
      <c r="F53" s="127">
        <f t="shared" si="35"/>
        <v>5500</v>
      </c>
      <c r="G53" s="127">
        <f t="shared" si="36"/>
        <v>42700</v>
      </c>
      <c r="H53" s="128"/>
      <c r="I53" s="130"/>
      <c r="J53" s="222"/>
      <c r="K53" s="130"/>
      <c r="L53" s="130"/>
      <c r="M53" s="130"/>
      <c r="N53" s="130"/>
      <c r="O53" s="190">
        <v>5500</v>
      </c>
      <c r="P53" s="128">
        <f t="shared" si="37"/>
        <v>5500</v>
      </c>
      <c r="Q53" s="130"/>
      <c r="R53" s="190">
        <f t="shared" si="34"/>
        <v>5500</v>
      </c>
      <c r="S53" s="191" t="s">
        <v>349</v>
      </c>
    </row>
    <row r="54" spans="1:19" s="109" customFormat="1" ht="75" customHeight="1" outlineLevel="2" x14ac:dyDescent="0.55000000000000004">
      <c r="A54" s="173">
        <v>17</v>
      </c>
      <c r="B54" s="98">
        <v>742</v>
      </c>
      <c r="C54" s="175">
        <v>3862</v>
      </c>
      <c r="D54" s="161" t="s">
        <v>207</v>
      </c>
      <c r="E54" s="127">
        <v>1688</v>
      </c>
      <c r="F54" s="127">
        <f t="shared" si="35"/>
        <v>210</v>
      </c>
      <c r="G54" s="177">
        <f t="shared" si="36"/>
        <v>1898</v>
      </c>
      <c r="H54" s="178"/>
      <c r="I54" s="180"/>
      <c r="J54" s="218">
        <v>210</v>
      </c>
      <c r="K54" s="180"/>
      <c r="L54" s="180"/>
      <c r="M54" s="180"/>
      <c r="N54" s="180"/>
      <c r="O54" s="106"/>
      <c r="P54" s="178">
        <f t="shared" si="37"/>
        <v>210</v>
      </c>
      <c r="Q54" s="180"/>
      <c r="R54" s="106">
        <f t="shared" si="34"/>
        <v>210</v>
      </c>
      <c r="S54" s="219"/>
    </row>
    <row r="55" spans="1:19" s="109" customFormat="1" ht="75" customHeight="1" outlineLevel="2" x14ac:dyDescent="0.55000000000000004">
      <c r="A55" s="173">
        <v>17</v>
      </c>
      <c r="B55" s="208">
        <v>742</v>
      </c>
      <c r="C55" s="175">
        <v>3878</v>
      </c>
      <c r="D55" s="223" t="s">
        <v>208</v>
      </c>
      <c r="E55" s="102">
        <v>26100</v>
      </c>
      <c r="F55" s="127">
        <f t="shared" si="35"/>
        <v>250</v>
      </c>
      <c r="G55" s="177">
        <f t="shared" si="36"/>
        <v>26350</v>
      </c>
      <c r="H55" s="103"/>
      <c r="I55" s="105"/>
      <c r="J55" s="224">
        <v>250</v>
      </c>
      <c r="K55" s="105"/>
      <c r="L55" s="105"/>
      <c r="M55" s="105"/>
      <c r="N55" s="105"/>
      <c r="O55" s="106"/>
      <c r="P55" s="178">
        <f t="shared" si="37"/>
        <v>250</v>
      </c>
      <c r="Q55" s="105"/>
      <c r="R55" s="106">
        <f t="shared" si="34"/>
        <v>250</v>
      </c>
      <c r="S55" s="225"/>
    </row>
    <row r="56" spans="1:19" s="109" customFormat="1" ht="75" customHeight="1" outlineLevel="2" x14ac:dyDescent="0.55000000000000004">
      <c r="A56" s="215">
        <v>17</v>
      </c>
      <c r="B56" s="174">
        <v>742</v>
      </c>
      <c r="C56" s="175">
        <v>4437</v>
      </c>
      <c r="D56" s="223" t="s">
        <v>209</v>
      </c>
      <c r="E56" s="102">
        <v>2203</v>
      </c>
      <c r="F56" s="127">
        <f t="shared" si="35"/>
        <v>400</v>
      </c>
      <c r="G56" s="177">
        <f t="shared" si="36"/>
        <v>2603</v>
      </c>
      <c r="H56" s="103"/>
      <c r="I56" s="105"/>
      <c r="J56" s="224">
        <v>400</v>
      </c>
      <c r="K56" s="105"/>
      <c r="L56" s="105"/>
      <c r="M56" s="105"/>
      <c r="N56" s="105"/>
      <c r="O56" s="106"/>
      <c r="P56" s="178">
        <f t="shared" si="37"/>
        <v>400</v>
      </c>
      <c r="Q56" s="105"/>
      <c r="R56" s="106">
        <f t="shared" si="34"/>
        <v>400</v>
      </c>
      <c r="S56" s="225"/>
    </row>
    <row r="57" spans="1:19" s="109" customFormat="1" ht="75" customHeight="1" outlineLevel="2" x14ac:dyDescent="0.55000000000000004">
      <c r="A57" s="173">
        <v>17</v>
      </c>
      <c r="B57" s="208">
        <v>742</v>
      </c>
      <c r="C57" s="175">
        <v>4474</v>
      </c>
      <c r="D57" s="223" t="s">
        <v>210</v>
      </c>
      <c r="E57" s="102">
        <v>424</v>
      </c>
      <c r="F57" s="127">
        <f t="shared" si="35"/>
        <v>250</v>
      </c>
      <c r="G57" s="177">
        <f t="shared" si="36"/>
        <v>674</v>
      </c>
      <c r="H57" s="103"/>
      <c r="I57" s="105"/>
      <c r="J57" s="224">
        <v>250</v>
      </c>
      <c r="K57" s="105"/>
      <c r="L57" s="105"/>
      <c r="M57" s="105"/>
      <c r="N57" s="105"/>
      <c r="O57" s="106"/>
      <c r="P57" s="178">
        <f t="shared" si="37"/>
        <v>250</v>
      </c>
      <c r="Q57" s="105"/>
      <c r="R57" s="106">
        <f t="shared" si="34"/>
        <v>250</v>
      </c>
      <c r="S57" s="225"/>
    </row>
    <row r="58" spans="1:19" s="109" customFormat="1" ht="75" customHeight="1" outlineLevel="2" x14ac:dyDescent="0.55000000000000004">
      <c r="A58" s="173">
        <v>17</v>
      </c>
      <c r="B58" s="208">
        <v>742</v>
      </c>
      <c r="C58" s="175">
        <v>4834</v>
      </c>
      <c r="D58" s="226" t="s">
        <v>211</v>
      </c>
      <c r="E58" s="101">
        <v>1600</v>
      </c>
      <c r="F58" s="127">
        <f t="shared" si="35"/>
        <v>5000</v>
      </c>
      <c r="G58" s="177">
        <f t="shared" si="36"/>
        <v>6600</v>
      </c>
      <c r="H58" s="103"/>
      <c r="I58" s="105"/>
      <c r="J58" s="224"/>
      <c r="K58" s="105"/>
      <c r="L58" s="105"/>
      <c r="M58" s="105"/>
      <c r="N58" s="105"/>
      <c r="O58" s="106">
        <v>5000</v>
      </c>
      <c r="P58" s="178">
        <f t="shared" si="37"/>
        <v>5000</v>
      </c>
      <c r="Q58" s="105"/>
      <c r="R58" s="106">
        <f t="shared" si="34"/>
        <v>5000</v>
      </c>
      <c r="S58" s="225"/>
    </row>
    <row r="59" spans="1:19" s="109" customFormat="1" ht="75" customHeight="1" outlineLevel="2" x14ac:dyDescent="0.55000000000000004">
      <c r="A59" s="173">
        <v>17</v>
      </c>
      <c r="B59" s="208">
        <v>742</v>
      </c>
      <c r="C59" s="175">
        <v>4902</v>
      </c>
      <c r="D59" s="226" t="s">
        <v>212</v>
      </c>
      <c r="E59" s="101">
        <v>250</v>
      </c>
      <c r="F59" s="127">
        <f t="shared" si="35"/>
        <v>230</v>
      </c>
      <c r="G59" s="177">
        <f t="shared" si="36"/>
        <v>480</v>
      </c>
      <c r="H59" s="103"/>
      <c r="I59" s="105"/>
      <c r="J59" s="224">
        <v>230</v>
      </c>
      <c r="K59" s="105"/>
      <c r="L59" s="105"/>
      <c r="M59" s="105"/>
      <c r="N59" s="105"/>
      <c r="O59" s="106"/>
      <c r="P59" s="178">
        <f t="shared" si="37"/>
        <v>230</v>
      </c>
      <c r="Q59" s="105"/>
      <c r="R59" s="106">
        <f t="shared" si="34"/>
        <v>230</v>
      </c>
      <c r="S59" s="225"/>
    </row>
    <row r="60" spans="1:19" s="109" customFormat="1" ht="75" customHeight="1" outlineLevel="2" x14ac:dyDescent="0.55000000000000004">
      <c r="A60" s="173">
        <v>17</v>
      </c>
      <c r="B60" s="208">
        <v>742</v>
      </c>
      <c r="C60" s="125">
        <v>5031</v>
      </c>
      <c r="D60" s="226" t="s">
        <v>213</v>
      </c>
      <c r="E60" s="101"/>
      <c r="F60" s="127">
        <f t="shared" si="35"/>
        <v>111</v>
      </c>
      <c r="G60" s="177">
        <f t="shared" si="36"/>
        <v>111</v>
      </c>
      <c r="H60" s="103"/>
      <c r="I60" s="105"/>
      <c r="J60" s="224">
        <v>111</v>
      </c>
      <c r="K60" s="105"/>
      <c r="L60" s="105"/>
      <c r="M60" s="105"/>
      <c r="N60" s="105"/>
      <c r="O60" s="106"/>
      <c r="P60" s="178">
        <f t="shared" si="37"/>
        <v>111</v>
      </c>
      <c r="Q60" s="105"/>
      <c r="R60" s="106">
        <f t="shared" si="34"/>
        <v>111</v>
      </c>
      <c r="S60" s="225"/>
    </row>
    <row r="61" spans="1:19" s="146" customFormat="1" ht="75" customHeight="1" outlineLevel="2" x14ac:dyDescent="0.55000000000000004">
      <c r="A61" s="147">
        <v>17</v>
      </c>
      <c r="B61" s="136">
        <v>742</v>
      </c>
      <c r="C61" s="157">
        <v>5032</v>
      </c>
      <c r="D61" s="227" t="s">
        <v>214</v>
      </c>
      <c r="E61" s="139"/>
      <c r="F61" s="138">
        <f t="shared" si="35"/>
        <v>2000</v>
      </c>
      <c r="G61" s="138">
        <f t="shared" si="36"/>
        <v>2000</v>
      </c>
      <c r="H61" s="144"/>
      <c r="I61" s="228"/>
      <c r="J61" s="229"/>
      <c r="K61" s="228"/>
      <c r="L61" s="228">
        <v>2000</v>
      </c>
      <c r="M61" s="228"/>
      <c r="N61" s="228"/>
      <c r="O61" s="195"/>
      <c r="P61" s="140">
        <f t="shared" si="37"/>
        <v>2000</v>
      </c>
      <c r="Q61" s="228"/>
      <c r="R61" s="195">
        <f t="shared" si="34"/>
        <v>2000</v>
      </c>
      <c r="S61" s="230"/>
    </row>
    <row r="62" spans="1:19" s="134" customFormat="1" ht="75" customHeight="1" outlineLevel="2" thickBot="1" x14ac:dyDescent="0.6">
      <c r="A62" s="445">
        <v>27</v>
      </c>
      <c r="B62" s="446">
        <v>742</v>
      </c>
      <c r="C62" s="447">
        <v>4185</v>
      </c>
      <c r="D62" s="448" t="s">
        <v>297</v>
      </c>
      <c r="E62" s="102">
        <v>500</v>
      </c>
      <c r="F62" s="127">
        <f t="shared" si="35"/>
        <v>400</v>
      </c>
      <c r="G62" s="127">
        <f t="shared" si="36"/>
        <v>900</v>
      </c>
      <c r="H62" s="132"/>
      <c r="I62" s="231"/>
      <c r="J62" s="232">
        <v>350</v>
      </c>
      <c r="K62" s="231"/>
      <c r="L62" s="231"/>
      <c r="M62" s="231"/>
      <c r="N62" s="231"/>
      <c r="O62" s="190">
        <v>50</v>
      </c>
      <c r="P62" s="233">
        <v>400</v>
      </c>
      <c r="Q62" s="231"/>
      <c r="R62" s="190">
        <f t="shared" si="34"/>
        <v>400</v>
      </c>
      <c r="S62" s="234"/>
    </row>
    <row r="63" spans="1:19" s="109" customFormat="1" ht="75" customHeight="1" outlineLevel="1" thickBot="1" x14ac:dyDescent="0.6">
      <c r="A63" s="466"/>
      <c r="B63" s="498" t="s">
        <v>100</v>
      </c>
      <c r="C63" s="498"/>
      <c r="D63" s="499"/>
      <c r="E63" s="120">
        <f>SUBTOTAL(9,E45:E62)</f>
        <v>169560.89299999998</v>
      </c>
      <c r="F63" s="121">
        <f>SUBTOTAL(9,F45:F62)</f>
        <v>56901</v>
      </c>
      <c r="G63" s="120">
        <f>SUBTOTAL(9,G45:G62)</f>
        <v>226461.89299999998</v>
      </c>
      <c r="H63" s="120">
        <f>SUBTOTAL(9,H45:H62)</f>
        <v>0</v>
      </c>
      <c r="I63" s="120"/>
      <c r="J63" s="120">
        <f t="shared" ref="J63:R63" si="38">SUBTOTAL(9,J45:J62)</f>
        <v>44351</v>
      </c>
      <c r="K63" s="120">
        <f t="shared" si="38"/>
        <v>0</v>
      </c>
      <c r="L63" s="120">
        <f t="shared" si="38"/>
        <v>2000</v>
      </c>
      <c r="M63" s="120">
        <f t="shared" si="38"/>
        <v>0</v>
      </c>
      <c r="N63" s="120">
        <f t="shared" si="38"/>
        <v>0</v>
      </c>
      <c r="O63" s="122">
        <f t="shared" si="38"/>
        <v>10550</v>
      </c>
      <c r="P63" s="122">
        <f t="shared" si="38"/>
        <v>56901</v>
      </c>
      <c r="Q63" s="122">
        <f t="shared" si="38"/>
        <v>0</v>
      </c>
      <c r="R63" s="122">
        <f t="shared" si="38"/>
        <v>56901</v>
      </c>
      <c r="S63" s="235"/>
    </row>
    <row r="64" spans="1:19" s="109" customFormat="1" ht="75" customHeight="1" outlineLevel="2" x14ac:dyDescent="0.55000000000000004">
      <c r="A64" s="455">
        <v>17</v>
      </c>
      <c r="B64" s="208">
        <v>743</v>
      </c>
      <c r="C64" s="175">
        <v>2484</v>
      </c>
      <c r="D64" s="236" t="s">
        <v>215</v>
      </c>
      <c r="E64" s="127">
        <v>5709</v>
      </c>
      <c r="F64" s="237">
        <f>R64</f>
        <v>250</v>
      </c>
      <c r="G64" s="113">
        <f>E64+F64</f>
        <v>5959</v>
      </c>
      <c r="H64" s="178"/>
      <c r="I64" s="179"/>
      <c r="J64" s="180">
        <v>250</v>
      </c>
      <c r="K64" s="180"/>
      <c r="L64" s="180"/>
      <c r="M64" s="180"/>
      <c r="N64" s="180"/>
      <c r="O64" s="107"/>
      <c r="P64" s="178">
        <f t="shared" si="37"/>
        <v>250</v>
      </c>
      <c r="Q64" s="180"/>
      <c r="R64" s="238">
        <f t="shared" ref="R64:R66" si="39">SUM(P64:Q64)</f>
        <v>250</v>
      </c>
      <c r="S64" s="239"/>
    </row>
    <row r="65" spans="1:19" s="109" customFormat="1" ht="75" customHeight="1" outlineLevel="2" x14ac:dyDescent="0.55000000000000004">
      <c r="A65" s="173">
        <v>17</v>
      </c>
      <c r="B65" s="208">
        <v>743</v>
      </c>
      <c r="C65" s="175">
        <v>4140</v>
      </c>
      <c r="D65" s="236" t="s">
        <v>216</v>
      </c>
      <c r="E65" s="127">
        <v>53606.402999999998</v>
      </c>
      <c r="F65" s="237">
        <f t="shared" ref="F65:F66" si="40">R65</f>
        <v>4500</v>
      </c>
      <c r="G65" s="113">
        <f t="shared" ref="G65:G66" si="41">E65+F65</f>
        <v>58106.402999999998</v>
      </c>
      <c r="H65" s="178"/>
      <c r="I65" s="179"/>
      <c r="J65" s="180">
        <v>4500</v>
      </c>
      <c r="K65" s="180"/>
      <c r="L65" s="180"/>
      <c r="M65" s="180"/>
      <c r="N65" s="180"/>
      <c r="O65" s="107"/>
      <c r="P65" s="178">
        <f t="shared" si="37"/>
        <v>4500</v>
      </c>
      <c r="Q65" s="180"/>
      <c r="R65" s="238">
        <f t="shared" si="39"/>
        <v>4500</v>
      </c>
      <c r="S65" s="214"/>
    </row>
    <row r="66" spans="1:19" s="134" customFormat="1" ht="92.4" outlineLevel="2" thickBot="1" x14ac:dyDescent="0.6">
      <c r="A66" s="445">
        <v>17</v>
      </c>
      <c r="B66" s="124">
        <v>743</v>
      </c>
      <c r="C66" s="171">
        <v>4450</v>
      </c>
      <c r="D66" s="240" t="s">
        <v>217</v>
      </c>
      <c r="E66" s="127">
        <v>6950</v>
      </c>
      <c r="F66" s="237">
        <f t="shared" si="40"/>
        <v>1500</v>
      </c>
      <c r="G66" s="237">
        <f t="shared" si="41"/>
        <v>8450</v>
      </c>
      <c r="H66" s="128"/>
      <c r="I66" s="129"/>
      <c r="J66" s="130">
        <v>1500</v>
      </c>
      <c r="K66" s="130"/>
      <c r="L66" s="130"/>
      <c r="M66" s="130"/>
      <c r="N66" s="130"/>
      <c r="O66" s="131"/>
      <c r="P66" s="128">
        <f t="shared" si="37"/>
        <v>1500</v>
      </c>
      <c r="Q66" s="130"/>
      <c r="R66" s="241">
        <f t="shared" si="39"/>
        <v>1500</v>
      </c>
      <c r="S66" s="133"/>
    </row>
    <row r="67" spans="1:19" s="109" customFormat="1" ht="75" customHeight="1" outlineLevel="1" thickBot="1" x14ac:dyDescent="0.6">
      <c r="A67" s="466"/>
      <c r="B67" s="486" t="s">
        <v>99</v>
      </c>
      <c r="C67" s="486"/>
      <c r="D67" s="487"/>
      <c r="E67" s="120">
        <f t="shared" ref="E67:R67" si="42">SUBTOTAL(9,E64:E66)</f>
        <v>66265.402999999991</v>
      </c>
      <c r="F67" s="121">
        <f t="shared" si="42"/>
        <v>6250</v>
      </c>
      <c r="G67" s="120">
        <f t="shared" si="42"/>
        <v>72515.402999999991</v>
      </c>
      <c r="H67" s="120">
        <f t="shared" si="42"/>
        <v>0</v>
      </c>
      <c r="I67" s="120">
        <f t="shared" si="42"/>
        <v>0</v>
      </c>
      <c r="J67" s="120">
        <f t="shared" si="42"/>
        <v>6250</v>
      </c>
      <c r="K67" s="120">
        <f t="shared" si="42"/>
        <v>0</v>
      </c>
      <c r="L67" s="120">
        <f t="shared" si="42"/>
        <v>0</v>
      </c>
      <c r="M67" s="120">
        <f t="shared" si="42"/>
        <v>0</v>
      </c>
      <c r="N67" s="120">
        <f t="shared" si="42"/>
        <v>0</v>
      </c>
      <c r="O67" s="122">
        <f t="shared" si="42"/>
        <v>0</v>
      </c>
      <c r="P67" s="122">
        <f t="shared" si="42"/>
        <v>6250</v>
      </c>
      <c r="Q67" s="122">
        <f t="shared" si="42"/>
        <v>0</v>
      </c>
      <c r="R67" s="122">
        <f t="shared" si="42"/>
        <v>6250</v>
      </c>
      <c r="S67" s="235"/>
    </row>
    <row r="68" spans="1:19" s="109" customFormat="1" ht="75" customHeight="1" outlineLevel="2" x14ac:dyDescent="0.55000000000000004">
      <c r="A68" s="455">
        <v>1</v>
      </c>
      <c r="B68" s="208">
        <v>744</v>
      </c>
      <c r="C68" s="175">
        <v>2851</v>
      </c>
      <c r="D68" s="176" t="s">
        <v>144</v>
      </c>
      <c r="E68" s="177">
        <v>3200</v>
      </c>
      <c r="F68" s="127">
        <f t="shared" ref="F68:F73" si="43">R68</f>
        <v>50</v>
      </c>
      <c r="G68" s="177">
        <f t="shared" ref="G68:G73" si="44">E68+F68</f>
        <v>3250</v>
      </c>
      <c r="H68" s="178"/>
      <c r="I68" s="105"/>
      <c r="J68" s="242">
        <v>50</v>
      </c>
      <c r="K68" s="180"/>
      <c r="L68" s="180"/>
      <c r="M68" s="180"/>
      <c r="N68" s="180"/>
      <c r="O68" s="106"/>
      <c r="P68" s="178">
        <f t="shared" si="37"/>
        <v>50</v>
      </c>
      <c r="Q68" s="180"/>
      <c r="R68" s="106">
        <f t="shared" ref="R68:R73" si="45">SUM(P68:Q68)</f>
        <v>50</v>
      </c>
      <c r="S68" s="243"/>
    </row>
    <row r="69" spans="1:19" s="109" customFormat="1" ht="75" customHeight="1" outlineLevel="2" x14ac:dyDescent="0.55000000000000004">
      <c r="A69" s="173">
        <v>1</v>
      </c>
      <c r="B69" s="208">
        <v>744</v>
      </c>
      <c r="C69" s="175">
        <v>3303</v>
      </c>
      <c r="D69" s="176" t="s">
        <v>145</v>
      </c>
      <c r="E69" s="177">
        <v>2870</v>
      </c>
      <c r="F69" s="127">
        <f t="shared" si="43"/>
        <v>100</v>
      </c>
      <c r="G69" s="177">
        <f t="shared" si="44"/>
        <v>2970</v>
      </c>
      <c r="H69" s="178"/>
      <c r="I69" s="105"/>
      <c r="J69" s="235">
        <v>100</v>
      </c>
      <c r="K69" s="180"/>
      <c r="L69" s="180"/>
      <c r="M69" s="180"/>
      <c r="N69" s="180"/>
      <c r="O69" s="106"/>
      <c r="P69" s="178">
        <f t="shared" si="37"/>
        <v>100</v>
      </c>
      <c r="Q69" s="180"/>
      <c r="R69" s="106">
        <f t="shared" si="45"/>
        <v>100</v>
      </c>
      <c r="S69" s="243"/>
    </row>
    <row r="70" spans="1:19" s="170" customFormat="1" ht="75" customHeight="1" outlineLevel="2" x14ac:dyDescent="0.55000000000000004">
      <c r="A70" s="158">
        <v>1</v>
      </c>
      <c r="B70" s="159">
        <v>744</v>
      </c>
      <c r="C70" s="160">
        <v>3816</v>
      </c>
      <c r="D70" s="176" t="s">
        <v>148</v>
      </c>
      <c r="E70" s="205">
        <v>460</v>
      </c>
      <c r="F70" s="138">
        <f t="shared" ref="F70" si="46">R70</f>
        <v>100</v>
      </c>
      <c r="G70" s="205">
        <f t="shared" ref="G70" si="47">E70+F70</f>
        <v>560</v>
      </c>
      <c r="H70" s="163"/>
      <c r="I70" s="244"/>
      <c r="J70" s="245">
        <v>100</v>
      </c>
      <c r="K70" s="165"/>
      <c r="L70" s="165"/>
      <c r="M70" s="165"/>
      <c r="N70" s="165"/>
      <c r="O70" s="206"/>
      <c r="P70" s="163">
        <f t="shared" ref="P70" si="48">SUM(H70:O70)</f>
        <v>100</v>
      </c>
      <c r="Q70" s="165"/>
      <c r="R70" s="206">
        <f t="shared" ref="R70" si="49">SUM(P70:Q70)</f>
        <v>100</v>
      </c>
      <c r="S70" s="246"/>
    </row>
    <row r="71" spans="1:19" s="170" customFormat="1" ht="91.8" customHeight="1" outlineLevel="2" x14ac:dyDescent="0.55000000000000004">
      <c r="A71" s="158">
        <v>1</v>
      </c>
      <c r="B71" s="159">
        <v>744</v>
      </c>
      <c r="C71" s="160">
        <v>3965</v>
      </c>
      <c r="D71" s="176" t="s">
        <v>146</v>
      </c>
      <c r="E71" s="205">
        <v>150</v>
      </c>
      <c r="F71" s="138">
        <f t="shared" si="43"/>
        <v>700</v>
      </c>
      <c r="G71" s="205">
        <f t="shared" si="44"/>
        <v>850</v>
      </c>
      <c r="H71" s="163"/>
      <c r="I71" s="244"/>
      <c r="J71" s="247">
        <v>65.349999999999994</v>
      </c>
      <c r="K71" s="165"/>
      <c r="L71" s="165"/>
      <c r="M71" s="165"/>
      <c r="N71" s="165"/>
      <c r="O71" s="206">
        <v>634.65</v>
      </c>
      <c r="P71" s="163">
        <f t="shared" si="37"/>
        <v>700</v>
      </c>
      <c r="Q71" s="165"/>
      <c r="R71" s="206">
        <f t="shared" si="45"/>
        <v>700</v>
      </c>
      <c r="S71" s="207" t="s">
        <v>346</v>
      </c>
    </row>
    <row r="72" spans="1:19" s="109" customFormat="1" ht="75" customHeight="1" outlineLevel="2" x14ac:dyDescent="0.55000000000000004">
      <c r="A72" s="173">
        <v>1</v>
      </c>
      <c r="B72" s="208">
        <v>744</v>
      </c>
      <c r="C72" s="175">
        <v>4048</v>
      </c>
      <c r="D72" s="176" t="s">
        <v>147</v>
      </c>
      <c r="E72" s="177">
        <v>1620</v>
      </c>
      <c r="F72" s="127">
        <f t="shared" si="43"/>
        <v>100</v>
      </c>
      <c r="G72" s="177">
        <f t="shared" si="44"/>
        <v>1720</v>
      </c>
      <c r="H72" s="178"/>
      <c r="I72" s="105"/>
      <c r="J72" s="242">
        <v>100</v>
      </c>
      <c r="K72" s="180"/>
      <c r="L72" s="180"/>
      <c r="M72" s="180"/>
      <c r="N72" s="180"/>
      <c r="O72" s="106"/>
      <c r="P72" s="178">
        <f t="shared" ref="P72:P87" si="50">SUM(H72:O72)</f>
        <v>100</v>
      </c>
      <c r="Q72" s="180"/>
      <c r="R72" s="106">
        <f t="shared" si="45"/>
        <v>100</v>
      </c>
      <c r="S72" s="248"/>
    </row>
    <row r="73" spans="1:19" s="170" customFormat="1" ht="75" customHeight="1" outlineLevel="2" x14ac:dyDescent="0.55000000000000004">
      <c r="A73" s="183">
        <v>1</v>
      </c>
      <c r="B73" s="184">
        <v>744</v>
      </c>
      <c r="C73" s="157">
        <v>5033</v>
      </c>
      <c r="D73" s="161" t="s">
        <v>365</v>
      </c>
      <c r="E73" s="138"/>
      <c r="F73" s="138">
        <f t="shared" si="43"/>
        <v>1500</v>
      </c>
      <c r="G73" s="205">
        <f t="shared" si="44"/>
        <v>1500</v>
      </c>
      <c r="H73" s="163"/>
      <c r="I73" s="244"/>
      <c r="J73" s="247">
        <v>1500</v>
      </c>
      <c r="K73" s="165"/>
      <c r="L73" s="165"/>
      <c r="M73" s="165"/>
      <c r="N73" s="165"/>
      <c r="O73" s="206"/>
      <c r="P73" s="163">
        <f t="shared" si="50"/>
        <v>1500</v>
      </c>
      <c r="Q73" s="165"/>
      <c r="R73" s="206">
        <f t="shared" si="45"/>
        <v>1500</v>
      </c>
      <c r="S73" s="249"/>
    </row>
    <row r="74" spans="1:19" s="109" customFormat="1" ht="75" customHeight="1" outlineLevel="2" x14ac:dyDescent="0.55000000000000004">
      <c r="A74" s="173">
        <v>17</v>
      </c>
      <c r="B74" s="208">
        <v>744</v>
      </c>
      <c r="C74" s="175">
        <v>3886</v>
      </c>
      <c r="D74" s="176" t="s">
        <v>198</v>
      </c>
      <c r="E74" s="177">
        <v>10902</v>
      </c>
      <c r="F74" s="127">
        <f t="shared" ref="F74:F75" si="51">R74</f>
        <v>1600</v>
      </c>
      <c r="G74" s="177">
        <f t="shared" ref="G74:G75" si="52">E74+F74</f>
        <v>12502</v>
      </c>
      <c r="H74" s="178"/>
      <c r="I74" s="105"/>
      <c r="J74" s="242">
        <v>1600</v>
      </c>
      <c r="K74" s="180"/>
      <c r="L74" s="180"/>
      <c r="M74" s="180"/>
      <c r="N74" s="180"/>
      <c r="O74" s="106"/>
      <c r="P74" s="250">
        <f t="shared" ref="P74:P75" si="53">SUM(H74:O74)</f>
        <v>1600</v>
      </c>
      <c r="Q74" s="180"/>
      <c r="R74" s="106">
        <f t="shared" ref="R74:R75" si="54">SUM(P74:Q74)</f>
        <v>1600</v>
      </c>
      <c r="S74" s="248"/>
    </row>
    <row r="75" spans="1:19" s="109" customFormat="1" ht="75" customHeight="1" outlineLevel="2" thickBot="1" x14ac:dyDescent="0.6">
      <c r="A75" s="451">
        <v>17</v>
      </c>
      <c r="B75" s="208">
        <v>744</v>
      </c>
      <c r="C75" s="175">
        <v>4272</v>
      </c>
      <c r="D75" s="176" t="s">
        <v>199</v>
      </c>
      <c r="E75" s="177">
        <v>400</v>
      </c>
      <c r="F75" s="127">
        <f t="shared" si="51"/>
        <v>100.25</v>
      </c>
      <c r="G75" s="177">
        <f t="shared" si="52"/>
        <v>500.25</v>
      </c>
      <c r="H75" s="178"/>
      <c r="I75" s="105"/>
      <c r="J75" s="242">
        <v>100.25</v>
      </c>
      <c r="K75" s="180"/>
      <c r="L75" s="180"/>
      <c r="M75" s="180"/>
      <c r="N75" s="180"/>
      <c r="O75" s="106"/>
      <c r="P75" s="250">
        <f t="shared" si="53"/>
        <v>100.25</v>
      </c>
      <c r="Q75" s="180"/>
      <c r="R75" s="106">
        <f t="shared" si="54"/>
        <v>100.25</v>
      </c>
      <c r="S75" s="248"/>
    </row>
    <row r="76" spans="1:19" s="109" customFormat="1" ht="75" customHeight="1" outlineLevel="1" thickBot="1" x14ac:dyDescent="0.6">
      <c r="A76" s="466"/>
      <c r="B76" s="486" t="s">
        <v>98</v>
      </c>
      <c r="C76" s="486"/>
      <c r="D76" s="487"/>
      <c r="E76" s="120">
        <f t="shared" ref="E76:R76" si="55">SUBTOTAL(9,E68:E75)</f>
        <v>19602</v>
      </c>
      <c r="F76" s="121">
        <f t="shared" si="55"/>
        <v>4250.25</v>
      </c>
      <c r="G76" s="120">
        <f t="shared" si="55"/>
        <v>23852.25</v>
      </c>
      <c r="H76" s="120">
        <f t="shared" si="55"/>
        <v>0</v>
      </c>
      <c r="I76" s="120">
        <f t="shared" si="55"/>
        <v>0</v>
      </c>
      <c r="J76" s="120">
        <f t="shared" si="55"/>
        <v>3615.6</v>
      </c>
      <c r="K76" s="120">
        <f t="shared" si="55"/>
        <v>0</v>
      </c>
      <c r="L76" s="120">
        <f t="shared" si="55"/>
        <v>0</v>
      </c>
      <c r="M76" s="120">
        <f t="shared" si="55"/>
        <v>0</v>
      </c>
      <c r="N76" s="120">
        <f t="shared" si="55"/>
        <v>0</v>
      </c>
      <c r="O76" s="122">
        <f t="shared" si="55"/>
        <v>634.65</v>
      </c>
      <c r="P76" s="122">
        <f t="shared" si="55"/>
        <v>4250.25</v>
      </c>
      <c r="Q76" s="122">
        <f t="shared" si="55"/>
        <v>0</v>
      </c>
      <c r="R76" s="122">
        <f t="shared" si="55"/>
        <v>4250.25</v>
      </c>
      <c r="S76" s="119"/>
    </row>
    <row r="77" spans="1:19" s="109" customFormat="1" ht="75" customHeight="1" outlineLevel="2" x14ac:dyDescent="0.55000000000000004">
      <c r="A77" s="455">
        <v>17</v>
      </c>
      <c r="B77" s="208">
        <v>745</v>
      </c>
      <c r="C77" s="175">
        <v>2121</v>
      </c>
      <c r="D77" s="176" t="s">
        <v>200</v>
      </c>
      <c r="E77" s="177">
        <v>9620</v>
      </c>
      <c r="F77" s="251">
        <f>R77</f>
        <v>-800</v>
      </c>
      <c r="G77" s="177">
        <f>E77+F77</f>
        <v>8820</v>
      </c>
      <c r="H77" s="178"/>
      <c r="I77" s="179">
        <v>-800</v>
      </c>
      <c r="J77" s="180"/>
      <c r="K77" s="180"/>
      <c r="L77" s="180"/>
      <c r="M77" s="180"/>
      <c r="N77" s="180"/>
      <c r="O77" s="106"/>
      <c r="P77" s="103">
        <f t="shared" si="50"/>
        <v>-800</v>
      </c>
      <c r="Q77" s="180"/>
      <c r="R77" s="106">
        <f t="shared" ref="R77:R82" si="56">SUM(P77:Q77)</f>
        <v>-800</v>
      </c>
      <c r="S77" s="214" t="s">
        <v>369</v>
      </c>
    </row>
    <row r="78" spans="1:19" s="109" customFormat="1" ht="75" customHeight="1" outlineLevel="2" x14ac:dyDescent="0.55000000000000004">
      <c r="A78" s="173">
        <v>17</v>
      </c>
      <c r="B78" s="208">
        <v>745</v>
      </c>
      <c r="C78" s="175">
        <v>3744</v>
      </c>
      <c r="D78" s="176" t="s">
        <v>201</v>
      </c>
      <c r="E78" s="177">
        <v>13175.720000000001</v>
      </c>
      <c r="F78" s="251">
        <f t="shared" ref="F78:F82" si="57">R78</f>
        <v>2000</v>
      </c>
      <c r="G78" s="177">
        <f t="shared" ref="G78:G82" si="58">E78+F78</f>
        <v>15175.720000000001</v>
      </c>
      <c r="H78" s="178"/>
      <c r="I78" s="179">
        <v>2000</v>
      </c>
      <c r="J78" s="180"/>
      <c r="K78" s="180"/>
      <c r="L78" s="180"/>
      <c r="M78" s="180"/>
      <c r="N78" s="180"/>
      <c r="O78" s="106"/>
      <c r="P78" s="178">
        <f t="shared" si="50"/>
        <v>2000</v>
      </c>
      <c r="Q78" s="180"/>
      <c r="R78" s="106">
        <f t="shared" si="56"/>
        <v>2000</v>
      </c>
      <c r="S78" s="252" t="s">
        <v>370</v>
      </c>
    </row>
    <row r="79" spans="1:19" s="109" customFormat="1" ht="75" customHeight="1" outlineLevel="2" x14ac:dyDescent="0.55000000000000004">
      <c r="A79" s="173">
        <v>17</v>
      </c>
      <c r="B79" s="208">
        <v>745</v>
      </c>
      <c r="C79" s="175">
        <v>4989</v>
      </c>
      <c r="D79" s="176" t="s">
        <v>202</v>
      </c>
      <c r="E79" s="177">
        <v>750</v>
      </c>
      <c r="F79" s="251">
        <f t="shared" si="57"/>
        <v>500</v>
      </c>
      <c r="G79" s="177">
        <f t="shared" si="58"/>
        <v>1250</v>
      </c>
      <c r="H79" s="178"/>
      <c r="I79" s="179">
        <v>500</v>
      </c>
      <c r="J79" s="180"/>
      <c r="K79" s="180"/>
      <c r="L79" s="180"/>
      <c r="M79" s="180"/>
      <c r="N79" s="180"/>
      <c r="O79" s="106"/>
      <c r="P79" s="178">
        <f t="shared" si="50"/>
        <v>500</v>
      </c>
      <c r="Q79" s="180"/>
      <c r="R79" s="106">
        <f t="shared" si="56"/>
        <v>500</v>
      </c>
      <c r="S79" s="214"/>
    </row>
    <row r="80" spans="1:19" s="109" customFormat="1" ht="75" customHeight="1" outlineLevel="2" x14ac:dyDescent="0.55000000000000004">
      <c r="A80" s="173">
        <v>17</v>
      </c>
      <c r="B80" s="208">
        <v>745</v>
      </c>
      <c r="C80" s="175">
        <v>3332</v>
      </c>
      <c r="D80" s="176" t="s">
        <v>218</v>
      </c>
      <c r="E80" s="177">
        <v>14104</v>
      </c>
      <c r="F80" s="251">
        <f t="shared" si="57"/>
        <v>1500</v>
      </c>
      <c r="G80" s="177">
        <f t="shared" si="58"/>
        <v>15604</v>
      </c>
      <c r="H80" s="178"/>
      <c r="I80" s="179">
        <v>1500</v>
      </c>
      <c r="J80" s="180"/>
      <c r="K80" s="180"/>
      <c r="L80" s="180"/>
      <c r="M80" s="180"/>
      <c r="N80" s="180"/>
      <c r="O80" s="106"/>
      <c r="P80" s="178">
        <f t="shared" si="50"/>
        <v>1500</v>
      </c>
      <c r="Q80" s="180"/>
      <c r="R80" s="106">
        <f t="shared" si="56"/>
        <v>1500</v>
      </c>
      <c r="S80" s="119"/>
    </row>
    <row r="81" spans="1:20" s="134" customFormat="1" ht="75" customHeight="1" outlineLevel="2" x14ac:dyDescent="0.55000000000000004">
      <c r="A81" s="123">
        <v>17</v>
      </c>
      <c r="B81" s="124">
        <v>745</v>
      </c>
      <c r="C81" s="171">
        <v>4367</v>
      </c>
      <c r="D81" s="126" t="s">
        <v>219</v>
      </c>
      <c r="E81" s="127">
        <v>1100</v>
      </c>
      <c r="F81" s="251">
        <f t="shared" si="57"/>
        <v>1000</v>
      </c>
      <c r="G81" s="127">
        <f t="shared" si="58"/>
        <v>2100</v>
      </c>
      <c r="H81" s="128"/>
      <c r="I81" s="129">
        <v>1000</v>
      </c>
      <c r="J81" s="130"/>
      <c r="K81" s="130"/>
      <c r="L81" s="130"/>
      <c r="M81" s="130"/>
      <c r="N81" s="130"/>
      <c r="O81" s="190"/>
      <c r="P81" s="128">
        <f t="shared" si="50"/>
        <v>1000</v>
      </c>
      <c r="Q81" s="130"/>
      <c r="R81" s="190">
        <f t="shared" si="56"/>
        <v>1000</v>
      </c>
      <c r="S81" s="203"/>
    </row>
    <row r="82" spans="1:20" s="109" customFormat="1" ht="75" customHeight="1" outlineLevel="2" x14ac:dyDescent="0.55000000000000004">
      <c r="A82" s="173">
        <v>17</v>
      </c>
      <c r="B82" s="208">
        <v>745</v>
      </c>
      <c r="C82" s="175">
        <v>4482</v>
      </c>
      <c r="D82" s="176" t="s">
        <v>220</v>
      </c>
      <c r="E82" s="177">
        <v>1300</v>
      </c>
      <c r="F82" s="251">
        <f t="shared" si="57"/>
        <v>600</v>
      </c>
      <c r="G82" s="177">
        <f t="shared" si="58"/>
        <v>1900</v>
      </c>
      <c r="H82" s="178"/>
      <c r="I82" s="179">
        <v>600</v>
      </c>
      <c r="J82" s="180"/>
      <c r="K82" s="180"/>
      <c r="L82" s="180"/>
      <c r="M82" s="180"/>
      <c r="N82" s="180"/>
      <c r="O82" s="106"/>
      <c r="P82" s="178">
        <f t="shared" si="50"/>
        <v>600</v>
      </c>
      <c r="Q82" s="180"/>
      <c r="R82" s="106">
        <f t="shared" si="56"/>
        <v>600</v>
      </c>
      <c r="S82" s="119"/>
      <c r="T82" s="253"/>
    </row>
    <row r="83" spans="1:20" s="109" customFormat="1" ht="75" customHeight="1" outlineLevel="2" x14ac:dyDescent="0.55000000000000004">
      <c r="A83" s="173">
        <v>17</v>
      </c>
      <c r="B83" s="208">
        <v>745</v>
      </c>
      <c r="C83" s="175">
        <v>4936</v>
      </c>
      <c r="D83" s="176" t="s">
        <v>221</v>
      </c>
      <c r="E83" s="177"/>
      <c r="F83" s="251">
        <f t="shared" ref="F83:F85" si="59">R83</f>
        <v>340</v>
      </c>
      <c r="G83" s="177">
        <f t="shared" ref="G83:G85" si="60">E83+F83</f>
        <v>340</v>
      </c>
      <c r="H83" s="178"/>
      <c r="I83" s="179">
        <v>340</v>
      </c>
      <c r="J83" s="180"/>
      <c r="K83" s="180"/>
      <c r="L83" s="180"/>
      <c r="M83" s="180"/>
      <c r="N83" s="180"/>
      <c r="O83" s="106"/>
      <c r="P83" s="250">
        <f t="shared" ref="P83:P85" si="61">SUM(H83:O83)</f>
        <v>340</v>
      </c>
      <c r="Q83" s="180"/>
      <c r="R83" s="106">
        <f t="shared" ref="R83:R85" si="62">SUM(P83:Q83)</f>
        <v>340</v>
      </c>
      <c r="S83" s="214"/>
    </row>
    <row r="84" spans="1:20" s="109" customFormat="1" ht="75" customHeight="1" outlineLevel="2" x14ac:dyDescent="0.55000000000000004">
      <c r="A84" s="173">
        <v>17</v>
      </c>
      <c r="B84" s="208">
        <v>745</v>
      </c>
      <c r="C84" s="175">
        <v>4937</v>
      </c>
      <c r="D84" s="176" t="s">
        <v>222</v>
      </c>
      <c r="E84" s="177"/>
      <c r="F84" s="251">
        <f t="shared" si="59"/>
        <v>200</v>
      </c>
      <c r="G84" s="177">
        <f t="shared" si="60"/>
        <v>200</v>
      </c>
      <c r="H84" s="178"/>
      <c r="I84" s="179">
        <v>200</v>
      </c>
      <c r="J84" s="180"/>
      <c r="K84" s="180"/>
      <c r="L84" s="180"/>
      <c r="M84" s="180"/>
      <c r="N84" s="180"/>
      <c r="O84" s="106"/>
      <c r="P84" s="250">
        <f t="shared" si="61"/>
        <v>200</v>
      </c>
      <c r="Q84" s="180"/>
      <c r="R84" s="106">
        <f t="shared" si="62"/>
        <v>200</v>
      </c>
      <c r="S84" s="214"/>
    </row>
    <row r="85" spans="1:20" s="109" customFormat="1" ht="75" customHeight="1" outlineLevel="2" thickBot="1" x14ac:dyDescent="0.6">
      <c r="A85" s="451">
        <v>17</v>
      </c>
      <c r="B85" s="208">
        <v>745</v>
      </c>
      <c r="C85" s="175">
        <v>4943</v>
      </c>
      <c r="D85" s="176" t="s">
        <v>223</v>
      </c>
      <c r="E85" s="177"/>
      <c r="F85" s="251">
        <f t="shared" si="59"/>
        <v>600</v>
      </c>
      <c r="G85" s="177">
        <f t="shared" si="60"/>
        <v>600</v>
      </c>
      <c r="H85" s="178"/>
      <c r="I85" s="179">
        <v>600</v>
      </c>
      <c r="J85" s="180"/>
      <c r="K85" s="180"/>
      <c r="L85" s="180"/>
      <c r="M85" s="180"/>
      <c r="N85" s="180"/>
      <c r="O85" s="106"/>
      <c r="P85" s="250">
        <f t="shared" si="61"/>
        <v>600</v>
      </c>
      <c r="Q85" s="180"/>
      <c r="R85" s="106">
        <f t="shared" si="62"/>
        <v>600</v>
      </c>
      <c r="S85" s="214"/>
    </row>
    <row r="86" spans="1:20" s="109" customFormat="1" ht="75" customHeight="1" outlineLevel="1" thickBot="1" x14ac:dyDescent="0.6">
      <c r="A86" s="466"/>
      <c r="B86" s="486" t="s">
        <v>97</v>
      </c>
      <c r="C86" s="486"/>
      <c r="D86" s="487"/>
      <c r="E86" s="120">
        <f t="shared" ref="E86:R86" si="63">SUBTOTAL(9,E77:E85)</f>
        <v>40049.72</v>
      </c>
      <c r="F86" s="121">
        <f t="shared" si="63"/>
        <v>5940</v>
      </c>
      <c r="G86" s="120">
        <f t="shared" si="63"/>
        <v>45989.72</v>
      </c>
      <c r="H86" s="120">
        <f t="shared" si="63"/>
        <v>0</v>
      </c>
      <c r="I86" s="120">
        <f t="shared" si="63"/>
        <v>5940</v>
      </c>
      <c r="J86" s="120">
        <f t="shared" si="63"/>
        <v>0</v>
      </c>
      <c r="K86" s="120">
        <f t="shared" si="63"/>
        <v>0</v>
      </c>
      <c r="L86" s="120">
        <f t="shared" si="63"/>
        <v>0</v>
      </c>
      <c r="M86" s="120">
        <f t="shared" si="63"/>
        <v>0</v>
      </c>
      <c r="N86" s="120">
        <f t="shared" si="63"/>
        <v>0</v>
      </c>
      <c r="O86" s="122">
        <f t="shared" si="63"/>
        <v>0</v>
      </c>
      <c r="P86" s="122">
        <f t="shared" si="63"/>
        <v>5940</v>
      </c>
      <c r="Q86" s="122">
        <f t="shared" si="63"/>
        <v>0</v>
      </c>
      <c r="R86" s="122">
        <f t="shared" si="63"/>
        <v>5940</v>
      </c>
      <c r="S86" s="119"/>
    </row>
    <row r="87" spans="1:20" s="109" customFormat="1" ht="75" customHeight="1" outlineLevel="2" x14ac:dyDescent="0.55000000000000004">
      <c r="A87" s="455">
        <v>7</v>
      </c>
      <c r="B87" s="98">
        <v>746</v>
      </c>
      <c r="C87" s="99">
        <v>2932</v>
      </c>
      <c r="D87" s="254" t="s">
        <v>157</v>
      </c>
      <c r="E87" s="102">
        <v>8000</v>
      </c>
      <c r="F87" s="102">
        <f t="shared" ref="F87:F91" si="64">R87</f>
        <v>450</v>
      </c>
      <c r="G87" s="101">
        <f t="shared" ref="G87:G91" si="65">E87+F87</f>
        <v>8450</v>
      </c>
      <c r="H87" s="103">
        <v>289.75</v>
      </c>
      <c r="I87" s="104"/>
      <c r="J87" s="105"/>
      <c r="K87" s="105"/>
      <c r="L87" s="105"/>
      <c r="M87" s="105">
        <v>160.25</v>
      </c>
      <c r="N87" s="105"/>
      <c r="O87" s="106"/>
      <c r="P87" s="178">
        <f t="shared" si="50"/>
        <v>450</v>
      </c>
      <c r="Q87" s="105"/>
      <c r="R87" s="106">
        <f t="shared" ref="R87:R91" si="66">SUM(P87:Q87)</f>
        <v>450</v>
      </c>
      <c r="S87" s="214"/>
    </row>
    <row r="88" spans="1:20" s="170" customFormat="1" ht="75" customHeight="1" outlineLevel="2" x14ac:dyDescent="0.55000000000000004">
      <c r="A88" s="158">
        <v>7</v>
      </c>
      <c r="B88" s="255">
        <v>746</v>
      </c>
      <c r="C88" s="256">
        <v>3254</v>
      </c>
      <c r="D88" s="254" t="s">
        <v>158</v>
      </c>
      <c r="E88" s="139">
        <v>17031.89</v>
      </c>
      <c r="F88" s="139">
        <f t="shared" si="64"/>
        <v>300</v>
      </c>
      <c r="G88" s="162">
        <f t="shared" si="65"/>
        <v>17331.89</v>
      </c>
      <c r="H88" s="167"/>
      <c r="I88" s="257"/>
      <c r="J88" s="244"/>
      <c r="K88" s="244"/>
      <c r="L88" s="244"/>
      <c r="M88" s="244">
        <v>300</v>
      </c>
      <c r="N88" s="244"/>
      <c r="O88" s="206"/>
      <c r="P88" s="163">
        <f t="shared" ref="P88:P129" si="67">SUM(H88:O88)</f>
        <v>300</v>
      </c>
      <c r="Q88" s="244"/>
      <c r="R88" s="206">
        <f t="shared" si="66"/>
        <v>300</v>
      </c>
      <c r="S88" s="207"/>
    </row>
    <row r="89" spans="1:20" s="134" customFormat="1" ht="75" customHeight="1" outlineLevel="2" x14ac:dyDescent="0.55000000000000004">
      <c r="A89" s="123">
        <v>7</v>
      </c>
      <c r="B89" s="221">
        <v>746</v>
      </c>
      <c r="C89" s="258">
        <v>3399</v>
      </c>
      <c r="D89" s="201" t="s">
        <v>159</v>
      </c>
      <c r="E89" s="102">
        <v>5450</v>
      </c>
      <c r="F89" s="102">
        <f t="shared" si="64"/>
        <v>1300</v>
      </c>
      <c r="G89" s="102">
        <f t="shared" si="65"/>
        <v>6750</v>
      </c>
      <c r="H89" s="132"/>
      <c r="I89" s="259"/>
      <c r="J89" s="231"/>
      <c r="K89" s="231"/>
      <c r="L89" s="231"/>
      <c r="M89" s="231">
        <v>1300</v>
      </c>
      <c r="N89" s="231"/>
      <c r="O89" s="190"/>
      <c r="P89" s="128">
        <f t="shared" si="67"/>
        <v>1300</v>
      </c>
      <c r="Q89" s="231"/>
      <c r="R89" s="190">
        <f t="shared" si="66"/>
        <v>1300</v>
      </c>
      <c r="S89" s="133"/>
    </row>
    <row r="90" spans="1:20" s="109" customFormat="1" ht="75" customHeight="1" outlineLevel="2" x14ac:dyDescent="0.55000000000000004">
      <c r="A90" s="173">
        <v>7</v>
      </c>
      <c r="B90" s="98">
        <v>746</v>
      </c>
      <c r="C90" s="99">
        <v>3471</v>
      </c>
      <c r="D90" s="254" t="s">
        <v>160</v>
      </c>
      <c r="E90" s="102">
        <v>4674</v>
      </c>
      <c r="F90" s="102">
        <f t="shared" si="64"/>
        <v>250</v>
      </c>
      <c r="G90" s="101">
        <f t="shared" si="65"/>
        <v>4924</v>
      </c>
      <c r="H90" s="103"/>
      <c r="I90" s="104"/>
      <c r="J90" s="105"/>
      <c r="K90" s="105"/>
      <c r="L90" s="105"/>
      <c r="M90" s="105">
        <v>250</v>
      </c>
      <c r="N90" s="105"/>
      <c r="O90" s="106"/>
      <c r="P90" s="178">
        <f t="shared" si="67"/>
        <v>250</v>
      </c>
      <c r="Q90" s="105"/>
      <c r="R90" s="106">
        <f t="shared" si="66"/>
        <v>250</v>
      </c>
      <c r="S90" s="214"/>
    </row>
    <row r="91" spans="1:20" s="134" customFormat="1" ht="75" customHeight="1" outlineLevel="2" x14ac:dyDescent="0.55000000000000004">
      <c r="A91" s="123">
        <v>7</v>
      </c>
      <c r="B91" s="221">
        <v>746</v>
      </c>
      <c r="C91" s="258">
        <v>3474</v>
      </c>
      <c r="D91" s="201" t="s">
        <v>161</v>
      </c>
      <c r="E91" s="102">
        <v>11500</v>
      </c>
      <c r="F91" s="102">
        <f t="shared" si="64"/>
        <v>2000</v>
      </c>
      <c r="G91" s="102">
        <f t="shared" si="65"/>
        <v>13500</v>
      </c>
      <c r="H91" s="132"/>
      <c r="I91" s="259"/>
      <c r="J91" s="231"/>
      <c r="K91" s="231"/>
      <c r="L91" s="231"/>
      <c r="M91" s="231"/>
      <c r="N91" s="231"/>
      <c r="O91" s="190">
        <v>2000</v>
      </c>
      <c r="P91" s="128">
        <f t="shared" si="67"/>
        <v>2000</v>
      </c>
      <c r="Q91" s="231"/>
      <c r="R91" s="190">
        <f t="shared" si="66"/>
        <v>2000</v>
      </c>
      <c r="S91" s="133"/>
    </row>
    <row r="92" spans="1:20" s="170" customFormat="1" ht="75" customHeight="1" outlineLevel="2" x14ac:dyDescent="0.55000000000000004">
      <c r="A92" s="158">
        <v>7</v>
      </c>
      <c r="B92" s="255">
        <v>746</v>
      </c>
      <c r="C92" s="256">
        <v>3539</v>
      </c>
      <c r="D92" s="254" t="s">
        <v>162</v>
      </c>
      <c r="E92" s="139">
        <v>6200</v>
      </c>
      <c r="F92" s="139">
        <f t="shared" ref="F92" si="68">R92</f>
        <v>500</v>
      </c>
      <c r="G92" s="162">
        <f t="shared" ref="G92" si="69">E92+F92</f>
        <v>6700</v>
      </c>
      <c r="H92" s="167"/>
      <c r="I92" s="257"/>
      <c r="J92" s="244"/>
      <c r="K92" s="244"/>
      <c r="L92" s="244"/>
      <c r="M92" s="244">
        <v>500</v>
      </c>
      <c r="N92" s="244"/>
      <c r="O92" s="206"/>
      <c r="P92" s="260">
        <f t="shared" ref="P92" si="70">SUM(H92:O92)</f>
        <v>500</v>
      </c>
      <c r="Q92" s="244"/>
      <c r="R92" s="206">
        <f t="shared" ref="R92" si="71">SUM(P92:Q92)</f>
        <v>500</v>
      </c>
      <c r="S92" s="207"/>
    </row>
    <row r="93" spans="1:20" s="134" customFormat="1" ht="75" customHeight="1" outlineLevel="2" x14ac:dyDescent="0.55000000000000004">
      <c r="A93" s="123">
        <v>7</v>
      </c>
      <c r="B93" s="221">
        <v>746</v>
      </c>
      <c r="C93" s="258">
        <v>3753</v>
      </c>
      <c r="D93" s="201" t="s">
        <v>163</v>
      </c>
      <c r="E93" s="102">
        <v>4912</v>
      </c>
      <c r="F93" s="102">
        <f t="shared" ref="F93:F102" si="72">R93</f>
        <v>3000</v>
      </c>
      <c r="G93" s="102">
        <f t="shared" ref="G93:G102" si="73">E93+F93</f>
        <v>7912</v>
      </c>
      <c r="H93" s="132"/>
      <c r="I93" s="259"/>
      <c r="J93" s="231">
        <v>1000</v>
      </c>
      <c r="K93" s="231"/>
      <c r="L93" s="231"/>
      <c r="M93" s="231"/>
      <c r="N93" s="231"/>
      <c r="O93" s="190">
        <v>2000</v>
      </c>
      <c r="P93" s="233">
        <f t="shared" ref="P93:P102" si="74">SUM(H93:O93)</f>
        <v>3000</v>
      </c>
      <c r="Q93" s="231"/>
      <c r="R93" s="190">
        <f t="shared" ref="R93:R102" si="75">SUM(P93:Q93)</f>
        <v>3000</v>
      </c>
      <c r="S93" s="133"/>
    </row>
    <row r="94" spans="1:20" s="217" customFormat="1" ht="75" customHeight="1" outlineLevel="2" x14ac:dyDescent="0.55000000000000004">
      <c r="A94" s="215">
        <v>7</v>
      </c>
      <c r="B94" s="261">
        <v>746</v>
      </c>
      <c r="C94" s="99">
        <v>3828</v>
      </c>
      <c r="D94" s="254" t="s">
        <v>164</v>
      </c>
      <c r="E94" s="102">
        <v>2200</v>
      </c>
      <c r="F94" s="102">
        <f t="shared" si="72"/>
        <v>550</v>
      </c>
      <c r="G94" s="102">
        <f t="shared" si="73"/>
        <v>2750</v>
      </c>
      <c r="H94" s="132">
        <v>507</v>
      </c>
      <c r="I94" s="259"/>
      <c r="J94" s="231"/>
      <c r="K94" s="231"/>
      <c r="L94" s="231"/>
      <c r="M94" s="231">
        <v>43</v>
      </c>
      <c r="N94" s="231"/>
      <c r="O94" s="190"/>
      <c r="P94" s="233">
        <f t="shared" si="74"/>
        <v>550</v>
      </c>
      <c r="Q94" s="231"/>
      <c r="R94" s="190">
        <f t="shared" si="75"/>
        <v>550</v>
      </c>
      <c r="S94" s="216"/>
    </row>
    <row r="95" spans="1:20" s="109" customFormat="1" ht="75" customHeight="1" outlineLevel="2" x14ac:dyDescent="0.55000000000000004">
      <c r="A95" s="173">
        <v>7</v>
      </c>
      <c r="B95" s="98">
        <v>746</v>
      </c>
      <c r="C95" s="99">
        <v>3891</v>
      </c>
      <c r="D95" s="254" t="s">
        <v>165</v>
      </c>
      <c r="E95" s="102">
        <v>458</v>
      </c>
      <c r="F95" s="102">
        <f t="shared" si="72"/>
        <v>90</v>
      </c>
      <c r="G95" s="101">
        <f t="shared" si="73"/>
        <v>548</v>
      </c>
      <c r="H95" s="103"/>
      <c r="I95" s="104"/>
      <c r="J95" s="105"/>
      <c r="K95" s="105"/>
      <c r="L95" s="105"/>
      <c r="M95" s="105">
        <v>90</v>
      </c>
      <c r="N95" s="105"/>
      <c r="O95" s="106"/>
      <c r="P95" s="250">
        <f t="shared" si="74"/>
        <v>90</v>
      </c>
      <c r="Q95" s="105"/>
      <c r="R95" s="106">
        <f t="shared" si="75"/>
        <v>90</v>
      </c>
      <c r="S95" s="214"/>
    </row>
    <row r="96" spans="1:20" s="134" customFormat="1" ht="75" customHeight="1" outlineLevel="2" x14ac:dyDescent="0.55000000000000004">
      <c r="A96" s="123">
        <v>7</v>
      </c>
      <c r="B96" s="221">
        <v>746</v>
      </c>
      <c r="C96" s="258">
        <v>3892</v>
      </c>
      <c r="D96" s="201" t="s">
        <v>166</v>
      </c>
      <c r="E96" s="102">
        <v>16675</v>
      </c>
      <c r="F96" s="102">
        <f t="shared" si="72"/>
        <v>20000</v>
      </c>
      <c r="G96" s="102">
        <f t="shared" si="73"/>
        <v>36675</v>
      </c>
      <c r="H96" s="132"/>
      <c r="I96" s="259"/>
      <c r="J96" s="231"/>
      <c r="K96" s="231">
        <v>3900</v>
      </c>
      <c r="L96" s="231"/>
      <c r="M96" s="231"/>
      <c r="N96" s="231"/>
      <c r="O96" s="190">
        <v>16100</v>
      </c>
      <c r="P96" s="233">
        <f t="shared" si="74"/>
        <v>20000</v>
      </c>
      <c r="Q96" s="231"/>
      <c r="R96" s="190">
        <f t="shared" si="75"/>
        <v>20000</v>
      </c>
      <c r="S96" s="133"/>
    </row>
    <row r="97" spans="1:19" s="217" customFormat="1" ht="75" customHeight="1" outlineLevel="2" x14ac:dyDescent="0.55000000000000004">
      <c r="A97" s="215">
        <v>7</v>
      </c>
      <c r="B97" s="261">
        <v>746</v>
      </c>
      <c r="C97" s="99">
        <v>4059</v>
      </c>
      <c r="D97" s="254" t="s">
        <v>167</v>
      </c>
      <c r="E97" s="102">
        <v>10600</v>
      </c>
      <c r="F97" s="102">
        <f t="shared" si="72"/>
        <v>500</v>
      </c>
      <c r="G97" s="102">
        <f t="shared" si="73"/>
        <v>11100</v>
      </c>
      <c r="H97" s="132"/>
      <c r="I97" s="259"/>
      <c r="J97" s="231"/>
      <c r="K97" s="231"/>
      <c r="L97" s="231"/>
      <c r="M97" s="231">
        <v>500</v>
      </c>
      <c r="N97" s="231"/>
      <c r="O97" s="190"/>
      <c r="P97" s="233">
        <f t="shared" si="74"/>
        <v>500</v>
      </c>
      <c r="Q97" s="231"/>
      <c r="R97" s="190">
        <f t="shared" si="75"/>
        <v>500</v>
      </c>
      <c r="S97" s="216"/>
    </row>
    <row r="98" spans="1:19" s="217" customFormat="1" ht="75" customHeight="1" outlineLevel="2" x14ac:dyDescent="0.55000000000000004">
      <c r="A98" s="183">
        <v>7</v>
      </c>
      <c r="B98" s="262">
        <v>746</v>
      </c>
      <c r="C98" s="256">
        <v>4200</v>
      </c>
      <c r="D98" s="254" t="s">
        <v>168</v>
      </c>
      <c r="E98" s="139">
        <v>1545</v>
      </c>
      <c r="F98" s="139">
        <f t="shared" si="72"/>
        <v>300</v>
      </c>
      <c r="G98" s="139">
        <f t="shared" si="73"/>
        <v>1845</v>
      </c>
      <c r="H98" s="144"/>
      <c r="I98" s="263"/>
      <c r="J98" s="228"/>
      <c r="K98" s="228"/>
      <c r="L98" s="228"/>
      <c r="M98" s="228">
        <v>300</v>
      </c>
      <c r="N98" s="228"/>
      <c r="O98" s="195"/>
      <c r="P98" s="114">
        <f t="shared" si="74"/>
        <v>300</v>
      </c>
      <c r="Q98" s="228"/>
      <c r="R98" s="195">
        <f t="shared" si="75"/>
        <v>300</v>
      </c>
      <c r="S98" s="264"/>
    </row>
    <row r="99" spans="1:19" s="217" customFormat="1" ht="75" customHeight="1" outlineLevel="2" x14ac:dyDescent="0.55000000000000004">
      <c r="A99" s="215">
        <v>7</v>
      </c>
      <c r="B99" s="261">
        <v>746</v>
      </c>
      <c r="C99" s="99">
        <v>4335</v>
      </c>
      <c r="D99" s="254" t="s">
        <v>169</v>
      </c>
      <c r="E99" s="102">
        <v>19052</v>
      </c>
      <c r="F99" s="102">
        <f t="shared" si="72"/>
        <v>2200</v>
      </c>
      <c r="G99" s="102">
        <f t="shared" si="73"/>
        <v>21252</v>
      </c>
      <c r="H99" s="132"/>
      <c r="I99" s="259"/>
      <c r="J99" s="231"/>
      <c r="K99" s="231"/>
      <c r="L99" s="231"/>
      <c r="M99" s="231">
        <v>2200</v>
      </c>
      <c r="N99" s="231"/>
      <c r="O99" s="190"/>
      <c r="P99" s="233">
        <f t="shared" si="74"/>
        <v>2200</v>
      </c>
      <c r="Q99" s="231"/>
      <c r="R99" s="190">
        <f t="shared" si="75"/>
        <v>2200</v>
      </c>
      <c r="S99" s="265"/>
    </row>
    <row r="100" spans="1:19" s="134" customFormat="1" ht="75" customHeight="1" outlineLevel="2" x14ac:dyDescent="0.55000000000000004">
      <c r="A100" s="123">
        <v>7</v>
      </c>
      <c r="B100" s="221">
        <v>746</v>
      </c>
      <c r="C100" s="258">
        <v>4572</v>
      </c>
      <c r="D100" s="201" t="s">
        <v>170</v>
      </c>
      <c r="E100" s="102">
        <v>10650</v>
      </c>
      <c r="F100" s="102">
        <f t="shared" si="72"/>
        <v>9000</v>
      </c>
      <c r="G100" s="102">
        <f t="shared" si="73"/>
        <v>19650</v>
      </c>
      <c r="H100" s="132"/>
      <c r="I100" s="259"/>
      <c r="J100" s="231"/>
      <c r="K100" s="231">
        <v>3800</v>
      </c>
      <c r="L100" s="231"/>
      <c r="M100" s="231">
        <v>5200</v>
      </c>
      <c r="N100" s="231"/>
      <c r="O100" s="190"/>
      <c r="P100" s="233">
        <f t="shared" si="74"/>
        <v>9000</v>
      </c>
      <c r="Q100" s="231"/>
      <c r="R100" s="190">
        <f t="shared" si="75"/>
        <v>9000</v>
      </c>
      <c r="S100" s="133"/>
    </row>
    <row r="101" spans="1:19" s="217" customFormat="1" ht="75" customHeight="1" outlineLevel="2" x14ac:dyDescent="0.55000000000000004">
      <c r="A101" s="215">
        <v>7</v>
      </c>
      <c r="B101" s="261">
        <v>746</v>
      </c>
      <c r="C101" s="99">
        <v>4664</v>
      </c>
      <c r="D101" s="254" t="s">
        <v>171</v>
      </c>
      <c r="E101" s="102">
        <v>1250</v>
      </c>
      <c r="F101" s="102">
        <f t="shared" si="72"/>
        <v>300</v>
      </c>
      <c r="G101" s="102">
        <f t="shared" si="73"/>
        <v>1550</v>
      </c>
      <c r="H101" s="132"/>
      <c r="I101" s="259"/>
      <c r="J101" s="231"/>
      <c r="K101" s="231"/>
      <c r="L101" s="231"/>
      <c r="M101" s="231">
        <v>300</v>
      </c>
      <c r="N101" s="231"/>
      <c r="O101" s="190"/>
      <c r="P101" s="233">
        <f t="shared" si="74"/>
        <v>300</v>
      </c>
      <c r="Q101" s="231"/>
      <c r="R101" s="190">
        <f t="shared" si="75"/>
        <v>300</v>
      </c>
      <c r="S101" s="216"/>
    </row>
    <row r="102" spans="1:19" s="266" customFormat="1" ht="91.8" outlineLevel="2" x14ac:dyDescent="0.55000000000000004">
      <c r="A102" s="183">
        <v>7</v>
      </c>
      <c r="B102" s="262">
        <v>746</v>
      </c>
      <c r="C102" s="256">
        <v>4843</v>
      </c>
      <c r="D102" s="254" t="s">
        <v>172</v>
      </c>
      <c r="E102" s="139">
        <v>3000</v>
      </c>
      <c r="F102" s="139">
        <f t="shared" si="72"/>
        <v>500</v>
      </c>
      <c r="G102" s="139">
        <f t="shared" si="73"/>
        <v>3500</v>
      </c>
      <c r="H102" s="144"/>
      <c r="I102" s="263"/>
      <c r="J102" s="228"/>
      <c r="K102" s="228"/>
      <c r="L102" s="228"/>
      <c r="M102" s="228">
        <v>500</v>
      </c>
      <c r="N102" s="228"/>
      <c r="O102" s="195"/>
      <c r="P102" s="114">
        <f t="shared" si="74"/>
        <v>500</v>
      </c>
      <c r="Q102" s="228"/>
      <c r="R102" s="195">
        <f t="shared" si="75"/>
        <v>500</v>
      </c>
      <c r="S102" s="264"/>
    </row>
    <row r="103" spans="1:19" s="134" customFormat="1" ht="75" customHeight="1" outlineLevel="2" x14ac:dyDescent="0.55000000000000004">
      <c r="A103" s="123">
        <v>7</v>
      </c>
      <c r="B103" s="221">
        <v>746</v>
      </c>
      <c r="C103" s="267">
        <v>5034</v>
      </c>
      <c r="D103" s="201" t="s">
        <v>173</v>
      </c>
      <c r="E103" s="102"/>
      <c r="F103" s="102">
        <f t="shared" ref="F103:F114" si="76">R103</f>
        <v>5000</v>
      </c>
      <c r="G103" s="102">
        <f t="shared" ref="G103:G114" si="77">E103+F103</f>
        <v>5000</v>
      </c>
      <c r="H103" s="132"/>
      <c r="I103" s="259"/>
      <c r="J103" s="231"/>
      <c r="K103" s="231"/>
      <c r="L103" s="231"/>
      <c r="M103" s="231"/>
      <c r="N103" s="231"/>
      <c r="O103" s="190">
        <v>5000</v>
      </c>
      <c r="P103" s="233">
        <f t="shared" ref="P103:P114" si="78">SUM(H103:O103)</f>
        <v>5000</v>
      </c>
      <c r="Q103" s="231"/>
      <c r="R103" s="190">
        <f t="shared" ref="R103:R114" si="79">SUM(P103:Q103)</f>
        <v>5000</v>
      </c>
      <c r="S103" s="133"/>
    </row>
    <row r="104" spans="1:19" s="266" customFormat="1" ht="91.8" outlineLevel="2" x14ac:dyDescent="0.55000000000000004">
      <c r="A104" s="183">
        <v>7</v>
      </c>
      <c r="B104" s="262">
        <v>746</v>
      </c>
      <c r="C104" s="268">
        <v>5035</v>
      </c>
      <c r="D104" s="254" t="s">
        <v>174</v>
      </c>
      <c r="E104" s="139"/>
      <c r="F104" s="139">
        <f t="shared" si="76"/>
        <v>420</v>
      </c>
      <c r="G104" s="139">
        <f t="shared" si="77"/>
        <v>420</v>
      </c>
      <c r="H104" s="144"/>
      <c r="I104" s="263"/>
      <c r="J104" s="228"/>
      <c r="K104" s="228"/>
      <c r="L104" s="228"/>
      <c r="M104" s="228">
        <v>420</v>
      </c>
      <c r="N104" s="228"/>
      <c r="O104" s="195"/>
      <c r="P104" s="140">
        <f t="shared" si="78"/>
        <v>420</v>
      </c>
      <c r="Q104" s="228"/>
      <c r="R104" s="195">
        <f t="shared" si="79"/>
        <v>420</v>
      </c>
      <c r="S104" s="264"/>
    </row>
    <row r="105" spans="1:19" s="266" customFormat="1" ht="122.4" outlineLevel="2" x14ac:dyDescent="0.55000000000000004">
      <c r="A105" s="183">
        <v>7</v>
      </c>
      <c r="B105" s="262">
        <v>746</v>
      </c>
      <c r="C105" s="268">
        <v>5036</v>
      </c>
      <c r="D105" s="254" t="s">
        <v>175</v>
      </c>
      <c r="E105" s="139"/>
      <c r="F105" s="139">
        <f t="shared" si="76"/>
        <v>250</v>
      </c>
      <c r="G105" s="139">
        <f t="shared" si="77"/>
        <v>250</v>
      </c>
      <c r="H105" s="144"/>
      <c r="I105" s="263"/>
      <c r="J105" s="228"/>
      <c r="K105" s="228"/>
      <c r="L105" s="228"/>
      <c r="M105" s="228">
        <v>250</v>
      </c>
      <c r="N105" s="228"/>
      <c r="O105" s="195"/>
      <c r="P105" s="114">
        <f t="shared" si="78"/>
        <v>250</v>
      </c>
      <c r="Q105" s="228"/>
      <c r="R105" s="195">
        <f t="shared" si="79"/>
        <v>250</v>
      </c>
      <c r="S105" s="264"/>
    </row>
    <row r="106" spans="1:19" s="146" customFormat="1" ht="75" customHeight="1" outlineLevel="2" x14ac:dyDescent="0.55000000000000004">
      <c r="A106" s="147">
        <v>7</v>
      </c>
      <c r="B106" s="269">
        <v>746</v>
      </c>
      <c r="C106" s="268">
        <v>5037</v>
      </c>
      <c r="D106" s="201" t="s">
        <v>176</v>
      </c>
      <c r="E106" s="139"/>
      <c r="F106" s="139">
        <f t="shared" si="76"/>
        <v>500</v>
      </c>
      <c r="G106" s="139">
        <f t="shared" si="77"/>
        <v>500</v>
      </c>
      <c r="H106" s="144"/>
      <c r="I106" s="263"/>
      <c r="J106" s="228"/>
      <c r="K106" s="228"/>
      <c r="L106" s="228"/>
      <c r="M106" s="228"/>
      <c r="N106" s="228"/>
      <c r="O106" s="195">
        <v>500</v>
      </c>
      <c r="P106" s="114">
        <f t="shared" si="78"/>
        <v>500</v>
      </c>
      <c r="Q106" s="228"/>
      <c r="R106" s="195">
        <f t="shared" si="79"/>
        <v>500</v>
      </c>
      <c r="S106" s="270"/>
    </row>
    <row r="107" spans="1:19" s="146" customFormat="1" ht="75" customHeight="1" outlineLevel="2" x14ac:dyDescent="0.55000000000000004">
      <c r="A107" s="147">
        <v>7</v>
      </c>
      <c r="B107" s="269">
        <v>746</v>
      </c>
      <c r="C107" s="268">
        <v>5038</v>
      </c>
      <c r="D107" s="201" t="s">
        <v>177</v>
      </c>
      <c r="E107" s="139"/>
      <c r="F107" s="139">
        <f t="shared" si="76"/>
        <v>15000</v>
      </c>
      <c r="G107" s="139">
        <f t="shared" si="77"/>
        <v>15000</v>
      </c>
      <c r="H107" s="144"/>
      <c r="I107" s="263"/>
      <c r="J107" s="228"/>
      <c r="K107" s="228"/>
      <c r="L107" s="228"/>
      <c r="M107" s="228">
        <v>7066.75</v>
      </c>
      <c r="N107" s="228"/>
      <c r="O107" s="195">
        <v>7933.25</v>
      </c>
      <c r="P107" s="114">
        <f t="shared" si="78"/>
        <v>15000</v>
      </c>
      <c r="Q107" s="228"/>
      <c r="R107" s="195">
        <f t="shared" si="79"/>
        <v>15000</v>
      </c>
      <c r="S107" s="270"/>
    </row>
    <row r="108" spans="1:19" s="266" customFormat="1" ht="75" customHeight="1" outlineLevel="2" x14ac:dyDescent="0.55000000000000004">
      <c r="A108" s="183">
        <v>19</v>
      </c>
      <c r="B108" s="262">
        <v>746</v>
      </c>
      <c r="C108" s="256">
        <v>3353</v>
      </c>
      <c r="D108" s="254" t="s">
        <v>227</v>
      </c>
      <c r="E108" s="139">
        <v>500</v>
      </c>
      <c r="F108" s="139">
        <f t="shared" si="76"/>
        <v>200</v>
      </c>
      <c r="G108" s="139">
        <f t="shared" si="77"/>
        <v>700</v>
      </c>
      <c r="H108" s="144"/>
      <c r="I108" s="263"/>
      <c r="J108" s="228"/>
      <c r="K108" s="228"/>
      <c r="L108" s="228"/>
      <c r="M108" s="228">
        <v>200</v>
      </c>
      <c r="N108" s="228"/>
      <c r="O108" s="195"/>
      <c r="P108" s="114">
        <f t="shared" si="78"/>
        <v>200</v>
      </c>
      <c r="Q108" s="228"/>
      <c r="R108" s="195">
        <f t="shared" si="79"/>
        <v>200</v>
      </c>
      <c r="S108" s="264"/>
    </row>
    <row r="109" spans="1:19" s="266" customFormat="1" ht="75" customHeight="1" outlineLevel="2" x14ac:dyDescent="0.55000000000000004">
      <c r="A109" s="147">
        <v>19</v>
      </c>
      <c r="B109" s="269">
        <v>746</v>
      </c>
      <c r="C109" s="271">
        <v>3473</v>
      </c>
      <c r="D109" s="201" t="s">
        <v>228</v>
      </c>
      <c r="E109" s="139">
        <v>8250</v>
      </c>
      <c r="F109" s="139">
        <f t="shared" si="76"/>
        <v>300</v>
      </c>
      <c r="G109" s="139">
        <f t="shared" si="77"/>
        <v>8550</v>
      </c>
      <c r="H109" s="144"/>
      <c r="I109" s="263"/>
      <c r="J109" s="228"/>
      <c r="K109" s="228"/>
      <c r="L109" s="228"/>
      <c r="M109" s="228">
        <v>300</v>
      </c>
      <c r="N109" s="228"/>
      <c r="O109" s="195"/>
      <c r="P109" s="114">
        <f t="shared" si="78"/>
        <v>300</v>
      </c>
      <c r="Q109" s="228"/>
      <c r="R109" s="195">
        <f t="shared" si="79"/>
        <v>300</v>
      </c>
      <c r="S109" s="270"/>
    </row>
    <row r="110" spans="1:19" s="146" customFormat="1" ht="75" customHeight="1" outlineLevel="2" x14ac:dyDescent="0.55000000000000004">
      <c r="A110" s="147">
        <v>19</v>
      </c>
      <c r="B110" s="269">
        <v>746</v>
      </c>
      <c r="C110" s="271">
        <v>3748</v>
      </c>
      <c r="D110" s="201" t="s">
        <v>229</v>
      </c>
      <c r="E110" s="139">
        <v>1950</v>
      </c>
      <c r="F110" s="139">
        <f t="shared" si="76"/>
        <v>200</v>
      </c>
      <c r="G110" s="139">
        <f t="shared" si="77"/>
        <v>2150</v>
      </c>
      <c r="H110" s="144"/>
      <c r="I110" s="263"/>
      <c r="J110" s="228"/>
      <c r="K110" s="228"/>
      <c r="L110" s="228"/>
      <c r="M110" s="228">
        <v>200</v>
      </c>
      <c r="N110" s="228"/>
      <c r="O110" s="195"/>
      <c r="P110" s="114">
        <f t="shared" si="78"/>
        <v>200</v>
      </c>
      <c r="Q110" s="228"/>
      <c r="R110" s="195">
        <f t="shared" si="79"/>
        <v>200</v>
      </c>
      <c r="S110" s="270"/>
    </row>
    <row r="111" spans="1:19" s="146" customFormat="1" ht="75" customHeight="1" outlineLevel="2" x14ac:dyDescent="0.55000000000000004">
      <c r="A111" s="147">
        <v>19</v>
      </c>
      <c r="B111" s="269">
        <v>746</v>
      </c>
      <c r="C111" s="271">
        <v>3749</v>
      </c>
      <c r="D111" s="201" t="s">
        <v>230</v>
      </c>
      <c r="E111" s="139">
        <v>8550</v>
      </c>
      <c r="F111" s="139">
        <f t="shared" si="76"/>
        <v>520</v>
      </c>
      <c r="G111" s="139">
        <f t="shared" si="77"/>
        <v>9070</v>
      </c>
      <c r="H111" s="144"/>
      <c r="I111" s="263"/>
      <c r="J111" s="228"/>
      <c r="K111" s="228"/>
      <c r="L111" s="228"/>
      <c r="M111" s="228">
        <v>520</v>
      </c>
      <c r="N111" s="228"/>
      <c r="O111" s="195"/>
      <c r="P111" s="114">
        <f t="shared" si="78"/>
        <v>520</v>
      </c>
      <c r="Q111" s="228"/>
      <c r="R111" s="195">
        <f t="shared" si="79"/>
        <v>520</v>
      </c>
      <c r="S111" s="270"/>
    </row>
    <row r="112" spans="1:19" s="146" customFormat="1" ht="75" customHeight="1" outlineLevel="2" x14ac:dyDescent="0.55000000000000004">
      <c r="A112" s="147">
        <v>19</v>
      </c>
      <c r="B112" s="269">
        <v>746</v>
      </c>
      <c r="C112" s="271">
        <v>3752</v>
      </c>
      <c r="D112" s="201" t="s">
        <v>231</v>
      </c>
      <c r="E112" s="139">
        <v>6450</v>
      </c>
      <c r="F112" s="139">
        <f t="shared" si="76"/>
        <v>400</v>
      </c>
      <c r="G112" s="139">
        <f t="shared" si="77"/>
        <v>6850</v>
      </c>
      <c r="H112" s="144"/>
      <c r="I112" s="263"/>
      <c r="J112" s="228"/>
      <c r="K112" s="228"/>
      <c r="L112" s="228"/>
      <c r="M112" s="228">
        <v>400</v>
      </c>
      <c r="N112" s="228"/>
      <c r="O112" s="195"/>
      <c r="P112" s="114">
        <f t="shared" si="78"/>
        <v>400</v>
      </c>
      <c r="Q112" s="228"/>
      <c r="R112" s="195">
        <f t="shared" si="79"/>
        <v>400</v>
      </c>
      <c r="S112" s="270"/>
    </row>
    <row r="113" spans="1:19" s="266" customFormat="1" ht="75" customHeight="1" outlineLevel="2" x14ac:dyDescent="0.55000000000000004">
      <c r="A113" s="183">
        <v>19</v>
      </c>
      <c r="B113" s="262">
        <v>746</v>
      </c>
      <c r="C113" s="256">
        <v>4583</v>
      </c>
      <c r="D113" s="254" t="s">
        <v>232</v>
      </c>
      <c r="E113" s="139">
        <v>560</v>
      </c>
      <c r="F113" s="139">
        <f t="shared" si="76"/>
        <v>200</v>
      </c>
      <c r="G113" s="139">
        <f t="shared" si="77"/>
        <v>760</v>
      </c>
      <c r="H113" s="144"/>
      <c r="I113" s="263"/>
      <c r="J113" s="228"/>
      <c r="K113" s="228"/>
      <c r="L113" s="228"/>
      <c r="M113" s="228">
        <v>200</v>
      </c>
      <c r="N113" s="228"/>
      <c r="O113" s="195"/>
      <c r="P113" s="114">
        <f t="shared" si="78"/>
        <v>200</v>
      </c>
      <c r="Q113" s="228"/>
      <c r="R113" s="195">
        <f t="shared" si="79"/>
        <v>200</v>
      </c>
      <c r="S113" s="264"/>
    </row>
    <row r="114" spans="1:19" s="146" customFormat="1" ht="75" customHeight="1" outlineLevel="2" thickBot="1" x14ac:dyDescent="0.6">
      <c r="A114" s="456">
        <v>19</v>
      </c>
      <c r="B114" s="269">
        <v>746</v>
      </c>
      <c r="C114" s="268">
        <v>5039</v>
      </c>
      <c r="D114" s="201" t="s">
        <v>233</v>
      </c>
      <c r="E114" s="139"/>
      <c r="F114" s="139">
        <f t="shared" si="76"/>
        <v>300</v>
      </c>
      <c r="G114" s="139">
        <f t="shared" si="77"/>
        <v>300</v>
      </c>
      <c r="H114" s="144"/>
      <c r="I114" s="263"/>
      <c r="J114" s="228"/>
      <c r="K114" s="228"/>
      <c r="L114" s="228"/>
      <c r="M114" s="228">
        <v>300</v>
      </c>
      <c r="N114" s="228"/>
      <c r="O114" s="195"/>
      <c r="P114" s="114">
        <f t="shared" si="78"/>
        <v>300</v>
      </c>
      <c r="Q114" s="228"/>
      <c r="R114" s="195">
        <f t="shared" si="79"/>
        <v>300</v>
      </c>
      <c r="S114" s="270"/>
    </row>
    <row r="115" spans="1:19" s="109" customFormat="1" ht="75" customHeight="1" outlineLevel="1" thickBot="1" x14ac:dyDescent="0.6">
      <c r="A115" s="466"/>
      <c r="B115" s="486" t="s">
        <v>96</v>
      </c>
      <c r="C115" s="486"/>
      <c r="D115" s="487"/>
      <c r="E115" s="120">
        <f t="shared" ref="E115:R115" si="80">SUBTOTAL(9,E87:E114)</f>
        <v>149457.89000000001</v>
      </c>
      <c r="F115" s="121">
        <f t="shared" si="80"/>
        <v>64530</v>
      </c>
      <c r="G115" s="120">
        <f t="shared" si="80"/>
        <v>213987.89</v>
      </c>
      <c r="H115" s="120">
        <f t="shared" si="80"/>
        <v>796.75</v>
      </c>
      <c r="I115" s="120">
        <f t="shared" si="80"/>
        <v>0</v>
      </c>
      <c r="J115" s="120">
        <f t="shared" si="80"/>
        <v>1000</v>
      </c>
      <c r="K115" s="120">
        <f t="shared" si="80"/>
        <v>7700</v>
      </c>
      <c r="L115" s="120">
        <f t="shared" si="80"/>
        <v>0</v>
      </c>
      <c r="M115" s="120">
        <f t="shared" si="80"/>
        <v>21500</v>
      </c>
      <c r="N115" s="120">
        <f t="shared" si="80"/>
        <v>0</v>
      </c>
      <c r="O115" s="122">
        <f t="shared" si="80"/>
        <v>33533.25</v>
      </c>
      <c r="P115" s="122">
        <f t="shared" si="80"/>
        <v>64530</v>
      </c>
      <c r="Q115" s="122">
        <f t="shared" si="80"/>
        <v>0</v>
      </c>
      <c r="R115" s="122">
        <f t="shared" si="80"/>
        <v>64530</v>
      </c>
      <c r="S115" s="119"/>
    </row>
    <row r="116" spans="1:19" s="134" customFormat="1" ht="75" customHeight="1" outlineLevel="1" thickBot="1" x14ac:dyDescent="0.6">
      <c r="A116" s="457">
        <v>15</v>
      </c>
      <c r="B116" s="124">
        <v>769</v>
      </c>
      <c r="C116" s="171">
        <v>4845</v>
      </c>
      <c r="D116" s="126" t="s">
        <v>193</v>
      </c>
      <c r="E116" s="127">
        <v>500</v>
      </c>
      <c r="F116" s="127">
        <f t="shared" ref="F116" si="81">R116</f>
        <v>1000</v>
      </c>
      <c r="G116" s="127">
        <f t="shared" ref="G116" si="82">E116+F116</f>
        <v>1500</v>
      </c>
      <c r="H116" s="128">
        <v>1000</v>
      </c>
      <c r="I116" s="129"/>
      <c r="J116" s="130"/>
      <c r="K116" s="272"/>
      <c r="L116" s="130"/>
      <c r="M116" s="130"/>
      <c r="N116" s="130"/>
      <c r="O116" s="190"/>
      <c r="P116" s="128">
        <f t="shared" si="67"/>
        <v>1000</v>
      </c>
      <c r="Q116" s="130"/>
      <c r="R116" s="190">
        <f t="shared" ref="R116" si="83">SUM(P116:Q116)</f>
        <v>1000</v>
      </c>
      <c r="S116" s="133"/>
    </row>
    <row r="117" spans="1:19" s="109" customFormat="1" ht="75" customHeight="1" outlineLevel="1" thickBot="1" x14ac:dyDescent="0.6">
      <c r="A117" s="466"/>
      <c r="B117" s="486" t="s">
        <v>95</v>
      </c>
      <c r="C117" s="486"/>
      <c r="D117" s="487"/>
      <c r="E117" s="120">
        <f t="shared" ref="E117:R117" si="84">SUBTOTAL(9,E116:E116)</f>
        <v>500</v>
      </c>
      <c r="F117" s="121">
        <f t="shared" si="84"/>
        <v>1000</v>
      </c>
      <c r="G117" s="120">
        <f t="shared" si="84"/>
        <v>1500</v>
      </c>
      <c r="H117" s="120">
        <f t="shared" si="84"/>
        <v>1000</v>
      </c>
      <c r="I117" s="120">
        <f t="shared" si="84"/>
        <v>0</v>
      </c>
      <c r="J117" s="120">
        <f t="shared" si="84"/>
        <v>0</v>
      </c>
      <c r="K117" s="120">
        <f t="shared" si="84"/>
        <v>0</v>
      </c>
      <c r="L117" s="120">
        <f t="shared" si="84"/>
        <v>0</v>
      </c>
      <c r="M117" s="120">
        <f t="shared" si="84"/>
        <v>0</v>
      </c>
      <c r="N117" s="120">
        <f t="shared" si="84"/>
        <v>0</v>
      </c>
      <c r="O117" s="122">
        <f t="shared" si="84"/>
        <v>0</v>
      </c>
      <c r="P117" s="122">
        <f t="shared" si="84"/>
        <v>1000</v>
      </c>
      <c r="Q117" s="122">
        <f t="shared" si="84"/>
        <v>0</v>
      </c>
      <c r="R117" s="122">
        <f t="shared" si="84"/>
        <v>1000</v>
      </c>
      <c r="S117" s="119"/>
    </row>
    <row r="118" spans="1:19" s="134" customFormat="1" ht="75" customHeight="1" outlineLevel="1" x14ac:dyDescent="0.55000000000000004">
      <c r="A118" s="452">
        <v>22</v>
      </c>
      <c r="B118" s="124">
        <v>812</v>
      </c>
      <c r="C118" s="171">
        <v>3684</v>
      </c>
      <c r="D118" s="126" t="s">
        <v>260</v>
      </c>
      <c r="E118" s="127">
        <v>1110</v>
      </c>
      <c r="F118" s="127">
        <f t="shared" ref="F118:F125" si="85">R118</f>
        <v>150</v>
      </c>
      <c r="G118" s="127">
        <f t="shared" ref="G118:G125" si="86">E118+F118</f>
        <v>1260</v>
      </c>
      <c r="H118" s="128">
        <v>150</v>
      </c>
      <c r="I118" s="129"/>
      <c r="J118" s="130"/>
      <c r="K118" s="130"/>
      <c r="L118" s="130"/>
      <c r="M118" s="130"/>
      <c r="N118" s="130"/>
      <c r="O118" s="190"/>
      <c r="P118" s="128">
        <f t="shared" si="67"/>
        <v>150</v>
      </c>
      <c r="Q118" s="130"/>
      <c r="R118" s="190">
        <f t="shared" ref="R118:R123" si="87">SUM(P118:Q118)</f>
        <v>150</v>
      </c>
      <c r="S118" s="133"/>
    </row>
    <row r="119" spans="1:19" s="134" customFormat="1" ht="75" customHeight="1" outlineLevel="1" x14ac:dyDescent="0.55000000000000004">
      <c r="A119" s="123">
        <v>22</v>
      </c>
      <c r="B119" s="124">
        <v>812</v>
      </c>
      <c r="C119" s="171">
        <v>4673</v>
      </c>
      <c r="D119" s="126" t="s">
        <v>261</v>
      </c>
      <c r="E119" s="127">
        <v>150</v>
      </c>
      <c r="F119" s="127">
        <f t="shared" si="85"/>
        <v>200</v>
      </c>
      <c r="G119" s="127">
        <f t="shared" si="86"/>
        <v>350</v>
      </c>
      <c r="H119" s="128">
        <v>200</v>
      </c>
      <c r="I119" s="129"/>
      <c r="J119" s="130"/>
      <c r="K119" s="130"/>
      <c r="L119" s="130"/>
      <c r="M119" s="130"/>
      <c r="N119" s="130"/>
      <c r="O119" s="190"/>
      <c r="P119" s="128">
        <f t="shared" si="67"/>
        <v>200</v>
      </c>
      <c r="Q119" s="130"/>
      <c r="R119" s="190">
        <f t="shared" si="87"/>
        <v>200</v>
      </c>
      <c r="S119" s="133"/>
    </row>
    <row r="120" spans="1:19" s="109" customFormat="1" ht="75" customHeight="1" outlineLevel="1" x14ac:dyDescent="0.55000000000000004">
      <c r="A120" s="173">
        <v>22</v>
      </c>
      <c r="B120" s="208">
        <v>812</v>
      </c>
      <c r="C120" s="175">
        <v>4669</v>
      </c>
      <c r="D120" s="161" t="s">
        <v>262</v>
      </c>
      <c r="E120" s="127">
        <v>215</v>
      </c>
      <c r="F120" s="127">
        <f t="shared" si="85"/>
        <v>150</v>
      </c>
      <c r="G120" s="177">
        <f t="shared" si="86"/>
        <v>365</v>
      </c>
      <c r="H120" s="178">
        <v>150</v>
      </c>
      <c r="I120" s="179"/>
      <c r="J120" s="180"/>
      <c r="K120" s="180"/>
      <c r="L120" s="180"/>
      <c r="M120" s="180"/>
      <c r="N120" s="180"/>
      <c r="O120" s="106"/>
      <c r="P120" s="178">
        <f t="shared" si="67"/>
        <v>150</v>
      </c>
      <c r="Q120" s="180"/>
      <c r="R120" s="106">
        <f t="shared" si="87"/>
        <v>150</v>
      </c>
      <c r="S120" s="214"/>
    </row>
    <row r="121" spans="1:19" s="109" customFormat="1" ht="75" customHeight="1" outlineLevel="1" x14ac:dyDescent="0.55000000000000004">
      <c r="A121" s="173">
        <v>22</v>
      </c>
      <c r="B121" s="208">
        <v>812</v>
      </c>
      <c r="C121" s="175">
        <v>4672</v>
      </c>
      <c r="D121" s="161" t="s">
        <v>263</v>
      </c>
      <c r="E121" s="127">
        <v>650</v>
      </c>
      <c r="F121" s="127">
        <f t="shared" si="85"/>
        <v>150</v>
      </c>
      <c r="G121" s="177">
        <f t="shared" si="86"/>
        <v>800</v>
      </c>
      <c r="H121" s="178">
        <v>150</v>
      </c>
      <c r="I121" s="179"/>
      <c r="J121" s="180"/>
      <c r="K121" s="180"/>
      <c r="L121" s="180"/>
      <c r="M121" s="180"/>
      <c r="N121" s="180"/>
      <c r="O121" s="106"/>
      <c r="P121" s="178">
        <f t="shared" si="67"/>
        <v>150</v>
      </c>
      <c r="Q121" s="180"/>
      <c r="R121" s="106">
        <f t="shared" si="87"/>
        <v>150</v>
      </c>
      <c r="S121" s="214"/>
    </row>
    <row r="122" spans="1:19" s="109" customFormat="1" ht="75" customHeight="1" outlineLevel="1" x14ac:dyDescent="0.55000000000000004">
      <c r="A122" s="173">
        <v>22</v>
      </c>
      <c r="B122" s="208">
        <v>812</v>
      </c>
      <c r="C122" s="125">
        <v>5040</v>
      </c>
      <c r="D122" s="161" t="s">
        <v>264</v>
      </c>
      <c r="E122" s="127"/>
      <c r="F122" s="127">
        <f t="shared" si="85"/>
        <v>250</v>
      </c>
      <c r="G122" s="177">
        <f t="shared" si="86"/>
        <v>250</v>
      </c>
      <c r="H122" s="178">
        <v>250</v>
      </c>
      <c r="I122" s="179"/>
      <c r="J122" s="180"/>
      <c r="K122" s="180"/>
      <c r="L122" s="180"/>
      <c r="M122" s="180"/>
      <c r="N122" s="180"/>
      <c r="O122" s="106"/>
      <c r="P122" s="178">
        <f t="shared" si="67"/>
        <v>250</v>
      </c>
      <c r="Q122" s="180"/>
      <c r="R122" s="106">
        <f t="shared" si="87"/>
        <v>250</v>
      </c>
      <c r="S122" s="214"/>
    </row>
    <row r="123" spans="1:19" s="109" customFormat="1" ht="75" customHeight="1" outlineLevel="1" x14ac:dyDescent="0.55000000000000004">
      <c r="A123" s="173">
        <v>22</v>
      </c>
      <c r="B123" s="208">
        <v>812</v>
      </c>
      <c r="C123" s="125">
        <v>5041</v>
      </c>
      <c r="D123" s="273" t="s">
        <v>265</v>
      </c>
      <c r="E123" s="127"/>
      <c r="F123" s="127">
        <f t="shared" si="85"/>
        <v>200</v>
      </c>
      <c r="G123" s="177">
        <f t="shared" si="86"/>
        <v>200</v>
      </c>
      <c r="H123" s="128">
        <v>200</v>
      </c>
      <c r="I123" s="179"/>
      <c r="J123" s="180"/>
      <c r="K123" s="180"/>
      <c r="L123" s="180"/>
      <c r="M123" s="180"/>
      <c r="N123" s="180"/>
      <c r="O123" s="106"/>
      <c r="P123" s="178">
        <f t="shared" si="67"/>
        <v>200</v>
      </c>
      <c r="Q123" s="180"/>
      <c r="R123" s="106">
        <f t="shared" si="87"/>
        <v>200</v>
      </c>
      <c r="S123" s="214"/>
    </row>
    <row r="124" spans="1:19" s="109" customFormat="1" ht="75" customHeight="1" outlineLevel="1" x14ac:dyDescent="0.55000000000000004">
      <c r="A124" s="173">
        <v>27</v>
      </c>
      <c r="B124" s="110">
        <v>812</v>
      </c>
      <c r="C124" s="111">
        <v>4061</v>
      </c>
      <c r="D124" s="274" t="s">
        <v>289</v>
      </c>
      <c r="E124" s="127">
        <v>17000</v>
      </c>
      <c r="F124" s="127">
        <f t="shared" si="85"/>
        <v>1500</v>
      </c>
      <c r="G124" s="177">
        <f t="shared" si="86"/>
        <v>18500</v>
      </c>
      <c r="H124" s="128"/>
      <c r="I124" s="179"/>
      <c r="J124" s="180"/>
      <c r="K124" s="180"/>
      <c r="L124" s="180"/>
      <c r="M124" s="180"/>
      <c r="N124" s="180">
        <v>1500</v>
      </c>
      <c r="O124" s="106"/>
      <c r="P124" s="178">
        <f t="shared" ref="P124:P125" si="88">SUM(H124:O124)</f>
        <v>1500</v>
      </c>
      <c r="Q124" s="180"/>
      <c r="R124" s="106">
        <f t="shared" ref="R124:R125" si="89">SUM(P124:Q124)</f>
        <v>1500</v>
      </c>
      <c r="S124" s="214"/>
    </row>
    <row r="125" spans="1:19" s="109" customFormat="1" ht="75" customHeight="1" outlineLevel="1" thickBot="1" x14ac:dyDescent="0.6">
      <c r="A125" s="451">
        <v>27</v>
      </c>
      <c r="B125" s="275">
        <v>812</v>
      </c>
      <c r="C125" s="175">
        <v>4949</v>
      </c>
      <c r="D125" s="276" t="s">
        <v>290</v>
      </c>
      <c r="E125" s="277">
        <v>8650</v>
      </c>
      <c r="F125" s="127">
        <f t="shared" si="85"/>
        <v>1300</v>
      </c>
      <c r="G125" s="177">
        <f t="shared" si="86"/>
        <v>9950</v>
      </c>
      <c r="H125" s="128"/>
      <c r="I125" s="179"/>
      <c r="J125" s="180"/>
      <c r="K125" s="180"/>
      <c r="L125" s="180"/>
      <c r="M125" s="180"/>
      <c r="N125" s="180">
        <v>1300</v>
      </c>
      <c r="O125" s="106"/>
      <c r="P125" s="178">
        <f t="shared" si="88"/>
        <v>1300</v>
      </c>
      <c r="Q125" s="180"/>
      <c r="R125" s="106">
        <f t="shared" si="89"/>
        <v>1300</v>
      </c>
      <c r="S125" s="214"/>
    </row>
    <row r="126" spans="1:19" s="109" customFormat="1" ht="75" customHeight="1" thickBot="1" x14ac:dyDescent="0.6">
      <c r="A126" s="466"/>
      <c r="B126" s="278"/>
      <c r="C126" s="279"/>
      <c r="D126" s="280" t="s">
        <v>94</v>
      </c>
      <c r="E126" s="120">
        <f t="shared" ref="E126:R126" si="90">SUBTOTAL(9,E118:E125)</f>
        <v>27775</v>
      </c>
      <c r="F126" s="121">
        <f t="shared" si="90"/>
        <v>3900</v>
      </c>
      <c r="G126" s="120">
        <f t="shared" si="90"/>
        <v>31675</v>
      </c>
      <c r="H126" s="120">
        <f t="shared" si="90"/>
        <v>1100</v>
      </c>
      <c r="I126" s="120">
        <f t="shared" si="90"/>
        <v>0</v>
      </c>
      <c r="J126" s="120">
        <f t="shared" si="90"/>
        <v>0</v>
      </c>
      <c r="K126" s="120">
        <f t="shared" si="90"/>
        <v>0</v>
      </c>
      <c r="L126" s="120">
        <f t="shared" si="90"/>
        <v>0</v>
      </c>
      <c r="M126" s="120">
        <f t="shared" si="90"/>
        <v>0</v>
      </c>
      <c r="N126" s="120">
        <f t="shared" si="90"/>
        <v>2800</v>
      </c>
      <c r="O126" s="122">
        <f t="shared" si="90"/>
        <v>0</v>
      </c>
      <c r="P126" s="122">
        <f t="shared" si="90"/>
        <v>3900</v>
      </c>
      <c r="Q126" s="122">
        <f t="shared" si="90"/>
        <v>0</v>
      </c>
      <c r="R126" s="122">
        <f t="shared" si="90"/>
        <v>3900</v>
      </c>
      <c r="S126" s="281"/>
    </row>
    <row r="127" spans="1:19" s="109" customFormat="1" ht="75" customHeight="1" x14ac:dyDescent="0.55000000000000004">
      <c r="A127" s="455">
        <v>27</v>
      </c>
      <c r="B127" s="392">
        <v>813</v>
      </c>
      <c r="C127" s="458">
        <v>4591</v>
      </c>
      <c r="D127" s="459" t="s">
        <v>294</v>
      </c>
      <c r="E127" s="284">
        <v>1000</v>
      </c>
      <c r="F127" s="127">
        <f t="shared" ref="F127:F129" si="91">R127</f>
        <v>500</v>
      </c>
      <c r="G127" s="177">
        <f t="shared" ref="G127:G129" si="92">E127+F127</f>
        <v>1500</v>
      </c>
      <c r="H127" s="250">
        <v>500</v>
      </c>
      <c r="I127" s="115"/>
      <c r="J127" s="116"/>
      <c r="K127" s="180"/>
      <c r="L127" s="180"/>
      <c r="M127" s="180"/>
      <c r="N127" s="180"/>
      <c r="O127" s="180"/>
      <c r="P127" s="179">
        <f t="shared" si="67"/>
        <v>500</v>
      </c>
      <c r="Q127" s="116"/>
      <c r="R127" s="107">
        <f t="shared" ref="R127:R129" si="93">SUM(P127:Q127)</f>
        <v>500</v>
      </c>
      <c r="S127" s="285"/>
    </row>
    <row r="128" spans="1:19" s="109" customFormat="1" ht="103.8" customHeight="1" x14ac:dyDescent="0.55000000000000004">
      <c r="A128" s="282">
        <v>27</v>
      </c>
      <c r="B128" s="275">
        <v>813</v>
      </c>
      <c r="C128" s="175">
        <v>4590</v>
      </c>
      <c r="D128" s="283" t="s">
        <v>335</v>
      </c>
      <c r="E128" s="113">
        <v>4000</v>
      </c>
      <c r="F128" s="127">
        <f t="shared" si="91"/>
        <v>12000</v>
      </c>
      <c r="G128" s="177">
        <f t="shared" si="92"/>
        <v>16000</v>
      </c>
      <c r="H128" s="250"/>
      <c r="I128" s="115"/>
      <c r="J128" s="116"/>
      <c r="K128" s="180"/>
      <c r="L128" s="180"/>
      <c r="M128" s="180"/>
      <c r="N128" s="180">
        <v>3867</v>
      </c>
      <c r="O128" s="180"/>
      <c r="P128" s="179">
        <f t="shared" si="67"/>
        <v>3867</v>
      </c>
      <c r="Q128" s="116">
        <v>8133</v>
      </c>
      <c r="R128" s="107">
        <f t="shared" si="93"/>
        <v>12000</v>
      </c>
      <c r="S128" s="285" t="s">
        <v>366</v>
      </c>
    </row>
    <row r="129" spans="1:19" s="134" customFormat="1" ht="75" customHeight="1" x14ac:dyDescent="0.55000000000000004">
      <c r="A129" s="286">
        <v>27</v>
      </c>
      <c r="B129" s="171">
        <v>813</v>
      </c>
      <c r="C129" s="171">
        <v>4500</v>
      </c>
      <c r="D129" s="287" t="s">
        <v>295</v>
      </c>
      <c r="E129" s="237">
        <v>1000</v>
      </c>
      <c r="F129" s="102">
        <f t="shared" si="91"/>
        <v>700</v>
      </c>
      <c r="G129" s="132">
        <f t="shared" si="92"/>
        <v>1700</v>
      </c>
      <c r="H129" s="233"/>
      <c r="I129" s="288"/>
      <c r="J129" s="289"/>
      <c r="K129" s="130"/>
      <c r="L129" s="130"/>
      <c r="M129" s="130"/>
      <c r="N129" s="130">
        <v>700</v>
      </c>
      <c r="O129" s="130"/>
      <c r="P129" s="129">
        <f t="shared" si="67"/>
        <v>700</v>
      </c>
      <c r="Q129" s="289"/>
      <c r="R129" s="131">
        <f t="shared" si="93"/>
        <v>700</v>
      </c>
      <c r="S129" s="290"/>
    </row>
    <row r="130" spans="1:19" s="109" customFormat="1" ht="75" customHeight="1" x14ac:dyDescent="0.55000000000000004">
      <c r="A130" s="282">
        <v>27</v>
      </c>
      <c r="B130" s="110">
        <v>813</v>
      </c>
      <c r="C130" s="202">
        <v>5042</v>
      </c>
      <c r="D130" s="291" t="s">
        <v>331</v>
      </c>
      <c r="E130" s="113"/>
      <c r="F130" s="292">
        <f t="shared" ref="F130:F132" si="94">R130</f>
        <v>400</v>
      </c>
      <c r="G130" s="103">
        <f t="shared" ref="G130:G132" si="95">E130+F130</f>
        <v>400</v>
      </c>
      <c r="H130" s="250">
        <v>400</v>
      </c>
      <c r="I130" s="115"/>
      <c r="J130" s="116"/>
      <c r="K130" s="116"/>
      <c r="L130" s="116"/>
      <c r="M130" s="116"/>
      <c r="N130" s="116"/>
      <c r="O130" s="238"/>
      <c r="P130" s="250">
        <f t="shared" ref="P130:P132" si="96">SUM(H130:O130)</f>
        <v>400</v>
      </c>
      <c r="Q130" s="116"/>
      <c r="R130" s="107">
        <f t="shared" ref="R130" si="97">SUM(P130:Q130)</f>
        <v>400</v>
      </c>
      <c r="S130" s="285"/>
    </row>
    <row r="131" spans="1:19" s="109" customFormat="1" ht="75" customHeight="1" x14ac:dyDescent="0.55000000000000004">
      <c r="A131" s="173">
        <v>27</v>
      </c>
      <c r="B131" s="275">
        <v>813</v>
      </c>
      <c r="C131" s="125">
        <v>5043</v>
      </c>
      <c r="D131" s="283" t="s">
        <v>332</v>
      </c>
      <c r="E131" s="177"/>
      <c r="F131" s="127">
        <f t="shared" si="94"/>
        <v>500</v>
      </c>
      <c r="G131" s="177">
        <f t="shared" si="95"/>
        <v>500</v>
      </c>
      <c r="H131" s="179">
        <f>500-133</f>
        <v>367</v>
      </c>
      <c r="I131" s="180"/>
      <c r="J131" s="180"/>
      <c r="K131" s="180"/>
      <c r="L131" s="180"/>
      <c r="M131" s="180"/>
      <c r="N131" s="180">
        <v>133</v>
      </c>
      <c r="O131" s="107"/>
      <c r="P131" s="178">
        <f t="shared" si="96"/>
        <v>500</v>
      </c>
      <c r="Q131" s="180"/>
      <c r="R131" s="107">
        <f t="shared" ref="R131" si="98">SUM(P131:Q131)</f>
        <v>500</v>
      </c>
      <c r="S131" s="252"/>
    </row>
    <row r="132" spans="1:19" s="134" customFormat="1" ht="75" customHeight="1" thickBot="1" x14ac:dyDescent="0.6">
      <c r="A132" s="293">
        <v>27</v>
      </c>
      <c r="B132" s="148">
        <v>813</v>
      </c>
      <c r="C132" s="149">
        <v>4501</v>
      </c>
      <c r="D132" s="294" t="s">
        <v>292</v>
      </c>
      <c r="E132" s="295">
        <v>13029.4</v>
      </c>
      <c r="F132" s="138">
        <f t="shared" si="94"/>
        <v>9377.2800000000007</v>
      </c>
      <c r="G132" s="144">
        <f t="shared" si="95"/>
        <v>22406.68</v>
      </c>
      <c r="H132" s="114"/>
      <c r="I132" s="152"/>
      <c r="J132" s="153"/>
      <c r="K132" s="153"/>
      <c r="L132" s="153"/>
      <c r="M132" s="153"/>
      <c r="N132" s="153"/>
      <c r="O132" s="154"/>
      <c r="P132" s="114">
        <f t="shared" si="96"/>
        <v>0</v>
      </c>
      <c r="Q132" s="153">
        <v>9377.2800000000007</v>
      </c>
      <c r="R132" s="143">
        <f t="shared" ref="R132" si="99">SUM(P132:Q132)</f>
        <v>9377.2800000000007</v>
      </c>
      <c r="S132" s="296" t="s">
        <v>333</v>
      </c>
    </row>
    <row r="133" spans="1:19" s="109" customFormat="1" ht="75" customHeight="1" thickBot="1" x14ac:dyDescent="0.6">
      <c r="A133" s="466"/>
      <c r="B133" s="297"/>
      <c r="C133" s="298"/>
      <c r="D133" s="299" t="s">
        <v>93</v>
      </c>
      <c r="E133" s="120">
        <f t="shared" ref="E133:R133" si="100">SUBTOTAL(9,E127:E132)</f>
        <v>19029.400000000001</v>
      </c>
      <c r="F133" s="121">
        <f t="shared" si="100"/>
        <v>23477.279999999999</v>
      </c>
      <c r="G133" s="120">
        <f t="shared" si="100"/>
        <v>42506.68</v>
      </c>
      <c r="H133" s="120">
        <f t="shared" si="100"/>
        <v>1267</v>
      </c>
      <c r="I133" s="120">
        <f t="shared" si="100"/>
        <v>0</v>
      </c>
      <c r="J133" s="120">
        <f t="shared" si="100"/>
        <v>0</v>
      </c>
      <c r="K133" s="120">
        <f t="shared" si="100"/>
        <v>0</v>
      </c>
      <c r="L133" s="120">
        <f t="shared" si="100"/>
        <v>0</v>
      </c>
      <c r="M133" s="120">
        <f t="shared" si="100"/>
        <v>0</v>
      </c>
      <c r="N133" s="120">
        <f t="shared" si="100"/>
        <v>4700</v>
      </c>
      <c r="O133" s="122">
        <f t="shared" si="100"/>
        <v>0</v>
      </c>
      <c r="P133" s="122">
        <f t="shared" si="100"/>
        <v>5967</v>
      </c>
      <c r="Q133" s="122">
        <f t="shared" si="100"/>
        <v>17510.28</v>
      </c>
      <c r="R133" s="122">
        <f t="shared" si="100"/>
        <v>23477.279999999999</v>
      </c>
      <c r="S133" s="300"/>
    </row>
    <row r="134" spans="1:19" s="109" customFormat="1" ht="75" customHeight="1" x14ac:dyDescent="0.55000000000000004">
      <c r="A134" s="173">
        <v>22</v>
      </c>
      <c r="B134" s="110">
        <v>817</v>
      </c>
      <c r="C134" s="301">
        <v>4951</v>
      </c>
      <c r="D134" s="302" t="s">
        <v>257</v>
      </c>
      <c r="E134" s="303">
        <v>500</v>
      </c>
      <c r="F134" s="303">
        <f t="shared" ref="F134:F146" si="101">R134</f>
        <v>400</v>
      </c>
      <c r="G134" s="177">
        <f t="shared" ref="G134:G146" si="102">E134+F134</f>
        <v>900</v>
      </c>
      <c r="H134" s="304">
        <v>400</v>
      </c>
      <c r="I134" s="305"/>
      <c r="J134" s="306"/>
      <c r="K134" s="116"/>
      <c r="L134" s="306"/>
      <c r="M134" s="306"/>
      <c r="N134" s="307"/>
      <c r="O134" s="308"/>
      <c r="P134" s="178">
        <f t="shared" ref="P134:P146" si="103">SUM(H134:O134)</f>
        <v>400</v>
      </c>
      <c r="Q134" s="309"/>
      <c r="R134" s="107">
        <f t="shared" ref="R134:R146" si="104">SUM(P134:Q134)</f>
        <v>400</v>
      </c>
      <c r="S134" s="239"/>
    </row>
    <row r="135" spans="1:19" s="109" customFormat="1" ht="75" customHeight="1" x14ac:dyDescent="0.55000000000000004">
      <c r="A135" s="173">
        <v>22</v>
      </c>
      <c r="B135" s="208">
        <v>817</v>
      </c>
      <c r="C135" s="310">
        <v>4749</v>
      </c>
      <c r="D135" s="302" t="s">
        <v>258</v>
      </c>
      <c r="E135" s="127">
        <v>1424</v>
      </c>
      <c r="F135" s="303">
        <f t="shared" si="101"/>
        <v>750</v>
      </c>
      <c r="G135" s="177">
        <f t="shared" si="102"/>
        <v>2174</v>
      </c>
      <c r="H135" s="311">
        <v>750</v>
      </c>
      <c r="I135" s="312"/>
      <c r="J135" s="313"/>
      <c r="K135" s="180"/>
      <c r="L135" s="313"/>
      <c r="M135" s="313"/>
      <c r="N135" s="313"/>
      <c r="O135" s="314"/>
      <c r="P135" s="178">
        <f t="shared" si="103"/>
        <v>750</v>
      </c>
      <c r="Q135" s="309"/>
      <c r="R135" s="107">
        <f t="shared" si="104"/>
        <v>750</v>
      </c>
      <c r="S135" s="214"/>
    </row>
    <row r="136" spans="1:19" s="109" customFormat="1" ht="75" customHeight="1" x14ac:dyDescent="0.55000000000000004">
      <c r="A136" s="173">
        <v>22</v>
      </c>
      <c r="B136" s="208">
        <v>817</v>
      </c>
      <c r="C136" s="175">
        <v>4953</v>
      </c>
      <c r="D136" s="302" t="s">
        <v>259</v>
      </c>
      <c r="E136" s="127">
        <v>300</v>
      </c>
      <c r="F136" s="303">
        <f t="shared" si="101"/>
        <v>200</v>
      </c>
      <c r="G136" s="177">
        <f t="shared" si="102"/>
        <v>500</v>
      </c>
      <c r="H136" s="311">
        <v>200</v>
      </c>
      <c r="I136" s="312"/>
      <c r="J136" s="313"/>
      <c r="K136" s="180"/>
      <c r="L136" s="313"/>
      <c r="M136" s="313"/>
      <c r="N136" s="314"/>
      <c r="O136" s="315"/>
      <c r="P136" s="178">
        <f t="shared" si="103"/>
        <v>200</v>
      </c>
      <c r="Q136" s="316"/>
      <c r="R136" s="107">
        <f t="shared" si="104"/>
        <v>200</v>
      </c>
      <c r="S136" s="214"/>
    </row>
    <row r="137" spans="1:19" s="324" customFormat="1" ht="75" customHeight="1" outlineLevel="2" x14ac:dyDescent="0.55000000000000004">
      <c r="A137" s="282">
        <v>22</v>
      </c>
      <c r="B137" s="317">
        <v>817</v>
      </c>
      <c r="C137" s="318">
        <v>4861</v>
      </c>
      <c r="D137" s="302" t="s">
        <v>266</v>
      </c>
      <c r="E137" s="237">
        <v>934</v>
      </c>
      <c r="F137" s="303">
        <f t="shared" si="101"/>
        <v>375</v>
      </c>
      <c r="G137" s="177">
        <f t="shared" si="102"/>
        <v>1309</v>
      </c>
      <c r="H137" s="319">
        <v>375</v>
      </c>
      <c r="I137" s="320"/>
      <c r="J137" s="306"/>
      <c r="K137" s="116"/>
      <c r="L137" s="306"/>
      <c r="M137" s="306"/>
      <c r="N137" s="321"/>
      <c r="O137" s="322"/>
      <c r="P137" s="178">
        <f t="shared" si="103"/>
        <v>375</v>
      </c>
      <c r="Q137" s="323"/>
      <c r="R137" s="107">
        <f t="shared" si="104"/>
        <v>375</v>
      </c>
      <c r="S137" s="239"/>
    </row>
    <row r="138" spans="1:19" s="324" customFormat="1" ht="75" customHeight="1" outlineLevel="2" x14ac:dyDescent="0.55000000000000004">
      <c r="A138" s="173">
        <v>22</v>
      </c>
      <c r="B138" s="325">
        <v>817</v>
      </c>
      <c r="C138" s="326">
        <v>4791</v>
      </c>
      <c r="D138" s="327" t="s">
        <v>267</v>
      </c>
      <c r="E138" s="127">
        <v>3470</v>
      </c>
      <c r="F138" s="303">
        <f t="shared" si="101"/>
        <v>750</v>
      </c>
      <c r="G138" s="177">
        <f t="shared" si="102"/>
        <v>4220</v>
      </c>
      <c r="H138" s="311">
        <v>750</v>
      </c>
      <c r="I138" s="312"/>
      <c r="J138" s="313"/>
      <c r="K138" s="180"/>
      <c r="L138" s="313"/>
      <c r="M138" s="313"/>
      <c r="N138" s="328"/>
      <c r="O138" s="329"/>
      <c r="P138" s="178">
        <f t="shared" si="103"/>
        <v>750</v>
      </c>
      <c r="Q138" s="316"/>
      <c r="R138" s="107">
        <f t="shared" si="104"/>
        <v>750</v>
      </c>
      <c r="S138" s="239"/>
    </row>
    <row r="139" spans="1:19" s="324" customFormat="1" ht="75" customHeight="1" outlineLevel="2" x14ac:dyDescent="0.55000000000000004">
      <c r="A139" s="173">
        <v>22</v>
      </c>
      <c r="B139" s="325">
        <v>817</v>
      </c>
      <c r="C139" s="326">
        <v>3755</v>
      </c>
      <c r="D139" s="327" t="s">
        <v>268</v>
      </c>
      <c r="E139" s="127">
        <v>11350</v>
      </c>
      <c r="F139" s="303">
        <f t="shared" si="101"/>
        <v>750</v>
      </c>
      <c r="G139" s="177">
        <f t="shared" si="102"/>
        <v>12100</v>
      </c>
      <c r="H139" s="311">
        <v>750</v>
      </c>
      <c r="I139" s="312"/>
      <c r="J139" s="313"/>
      <c r="K139" s="180"/>
      <c r="L139" s="313"/>
      <c r="M139" s="313"/>
      <c r="N139" s="328"/>
      <c r="O139" s="329"/>
      <c r="P139" s="178">
        <f t="shared" si="103"/>
        <v>750</v>
      </c>
      <c r="Q139" s="316"/>
      <c r="R139" s="107">
        <f t="shared" si="104"/>
        <v>750</v>
      </c>
      <c r="S139" s="239"/>
    </row>
    <row r="140" spans="1:19" s="253" customFormat="1" ht="75" customHeight="1" outlineLevel="2" x14ac:dyDescent="0.55000000000000004">
      <c r="A140" s="215">
        <v>22</v>
      </c>
      <c r="B140" s="330">
        <v>817</v>
      </c>
      <c r="C140" s="331">
        <v>5044</v>
      </c>
      <c r="D140" s="327" t="s">
        <v>270</v>
      </c>
      <c r="E140" s="127"/>
      <c r="F140" s="303">
        <f t="shared" si="101"/>
        <v>1000</v>
      </c>
      <c r="G140" s="177">
        <f t="shared" si="102"/>
        <v>1000</v>
      </c>
      <c r="H140" s="332"/>
      <c r="I140" s="333"/>
      <c r="J140" s="334"/>
      <c r="K140" s="130"/>
      <c r="L140" s="334"/>
      <c r="M140" s="334"/>
      <c r="N140" s="335"/>
      <c r="O140" s="336"/>
      <c r="P140" s="128">
        <f t="shared" si="103"/>
        <v>0</v>
      </c>
      <c r="Q140" s="337">
        <v>1000</v>
      </c>
      <c r="R140" s="131">
        <f t="shared" si="104"/>
        <v>1000</v>
      </c>
      <c r="S140" s="338" t="s">
        <v>340</v>
      </c>
    </row>
    <row r="141" spans="1:19" s="253" customFormat="1" ht="75" customHeight="1" outlineLevel="2" x14ac:dyDescent="0.55000000000000004">
      <c r="A141" s="215">
        <v>22</v>
      </c>
      <c r="B141" s="330">
        <v>817</v>
      </c>
      <c r="C141" s="331">
        <v>5045</v>
      </c>
      <c r="D141" s="327" t="s">
        <v>271</v>
      </c>
      <c r="E141" s="127"/>
      <c r="F141" s="303">
        <f t="shared" ref="F141" si="105">R141</f>
        <v>342</v>
      </c>
      <c r="G141" s="177">
        <f t="shared" ref="G141" si="106">E141+F141</f>
        <v>342</v>
      </c>
      <c r="H141" s="332">
        <v>171</v>
      </c>
      <c r="I141" s="333"/>
      <c r="J141" s="334"/>
      <c r="K141" s="130"/>
      <c r="L141" s="334"/>
      <c r="M141" s="334"/>
      <c r="N141" s="335"/>
      <c r="O141" s="336"/>
      <c r="P141" s="128">
        <f t="shared" ref="P141" si="107">SUM(H141:O141)</f>
        <v>171</v>
      </c>
      <c r="Q141" s="337">
        <v>171</v>
      </c>
      <c r="R141" s="131">
        <f t="shared" ref="R141" si="108">SUM(P141:Q141)</f>
        <v>342</v>
      </c>
      <c r="S141" s="216" t="s">
        <v>341</v>
      </c>
    </row>
    <row r="142" spans="1:19" s="253" customFormat="1" ht="75" customHeight="1" outlineLevel="2" x14ac:dyDescent="0.55000000000000004">
      <c r="A142" s="215">
        <v>22</v>
      </c>
      <c r="B142" s="330">
        <v>817</v>
      </c>
      <c r="C142" s="331">
        <v>5046</v>
      </c>
      <c r="D142" s="327" t="s">
        <v>272</v>
      </c>
      <c r="E142" s="127"/>
      <c r="F142" s="303">
        <f t="shared" si="101"/>
        <v>80</v>
      </c>
      <c r="G142" s="177">
        <f t="shared" si="102"/>
        <v>80</v>
      </c>
      <c r="H142" s="332">
        <v>80</v>
      </c>
      <c r="I142" s="333"/>
      <c r="J142" s="334"/>
      <c r="K142" s="130"/>
      <c r="L142" s="334"/>
      <c r="M142" s="334"/>
      <c r="N142" s="335"/>
      <c r="O142" s="336"/>
      <c r="P142" s="128">
        <f t="shared" si="103"/>
        <v>80</v>
      </c>
      <c r="Q142" s="337"/>
      <c r="R142" s="131">
        <f t="shared" si="104"/>
        <v>80</v>
      </c>
      <c r="S142" s="216"/>
    </row>
    <row r="143" spans="1:19" s="347" customFormat="1" ht="75" customHeight="1" outlineLevel="2" x14ac:dyDescent="0.55000000000000004">
      <c r="A143" s="272">
        <v>22</v>
      </c>
      <c r="B143" s="339">
        <v>817</v>
      </c>
      <c r="C143" s="340">
        <v>4877</v>
      </c>
      <c r="D143" s="327" t="s">
        <v>273</v>
      </c>
      <c r="E143" s="102">
        <v>4287</v>
      </c>
      <c r="F143" s="303">
        <f t="shared" si="101"/>
        <v>3900</v>
      </c>
      <c r="G143" s="127">
        <f t="shared" si="102"/>
        <v>8187</v>
      </c>
      <c r="H143" s="341"/>
      <c r="I143" s="342"/>
      <c r="J143" s="343"/>
      <c r="K143" s="231"/>
      <c r="L143" s="343"/>
      <c r="M143" s="343"/>
      <c r="N143" s="344"/>
      <c r="O143" s="345">
        <v>3900</v>
      </c>
      <c r="P143" s="128">
        <f t="shared" si="103"/>
        <v>3900</v>
      </c>
      <c r="Q143" s="346"/>
      <c r="R143" s="131">
        <f t="shared" si="104"/>
        <v>3900</v>
      </c>
      <c r="S143" s="182"/>
    </row>
    <row r="144" spans="1:19" s="253" customFormat="1" ht="75" customHeight="1" outlineLevel="2" x14ac:dyDescent="0.55000000000000004">
      <c r="A144" s="215">
        <v>22</v>
      </c>
      <c r="B144" s="330">
        <v>817</v>
      </c>
      <c r="C144" s="326">
        <v>4954</v>
      </c>
      <c r="D144" s="327" t="s">
        <v>274</v>
      </c>
      <c r="E144" s="127">
        <v>250</v>
      </c>
      <c r="F144" s="303">
        <f t="shared" si="101"/>
        <v>200</v>
      </c>
      <c r="G144" s="177">
        <f t="shared" si="102"/>
        <v>450</v>
      </c>
      <c r="H144" s="332">
        <v>200</v>
      </c>
      <c r="I144" s="333"/>
      <c r="J144" s="334"/>
      <c r="K144" s="130"/>
      <c r="L144" s="334"/>
      <c r="M144" s="334"/>
      <c r="N144" s="335"/>
      <c r="O144" s="336"/>
      <c r="P144" s="128">
        <f t="shared" si="103"/>
        <v>200</v>
      </c>
      <c r="Q144" s="337"/>
      <c r="R144" s="131">
        <f t="shared" si="104"/>
        <v>200</v>
      </c>
      <c r="S144" s="216"/>
    </row>
    <row r="145" spans="1:20" s="253" customFormat="1" ht="75" customHeight="1" outlineLevel="2" x14ac:dyDescent="0.55000000000000004">
      <c r="A145" s="348">
        <v>22</v>
      </c>
      <c r="B145" s="349">
        <v>817</v>
      </c>
      <c r="C145" s="350">
        <v>4411</v>
      </c>
      <c r="D145" s="351" t="s">
        <v>275</v>
      </c>
      <c r="E145" s="102">
        <v>691</v>
      </c>
      <c r="F145" s="303">
        <f t="shared" si="101"/>
        <v>150</v>
      </c>
      <c r="G145" s="177">
        <f t="shared" si="102"/>
        <v>841</v>
      </c>
      <c r="H145" s="341"/>
      <c r="I145" s="342"/>
      <c r="J145" s="352"/>
      <c r="K145" s="231"/>
      <c r="L145" s="352"/>
      <c r="M145" s="352"/>
      <c r="N145" s="344"/>
      <c r="O145" s="353"/>
      <c r="P145" s="128">
        <f t="shared" si="103"/>
        <v>0</v>
      </c>
      <c r="Q145" s="354">
        <v>150</v>
      </c>
      <c r="R145" s="131">
        <f t="shared" si="104"/>
        <v>150</v>
      </c>
      <c r="S145" s="355" t="s">
        <v>371</v>
      </c>
    </row>
    <row r="146" spans="1:20" s="253" customFormat="1" ht="75" customHeight="1" outlineLevel="2" thickBot="1" x14ac:dyDescent="0.6">
      <c r="A146" s="460">
        <v>22</v>
      </c>
      <c r="B146" s="461">
        <v>817</v>
      </c>
      <c r="C146" s="462">
        <v>5047</v>
      </c>
      <c r="D146" s="463" t="s">
        <v>329</v>
      </c>
      <c r="E146" s="127"/>
      <c r="F146" s="303">
        <f t="shared" si="101"/>
        <v>780</v>
      </c>
      <c r="G146" s="177">
        <f t="shared" si="102"/>
        <v>780</v>
      </c>
      <c r="H146" s="473">
        <v>780</v>
      </c>
      <c r="I146" s="474"/>
      <c r="J146" s="475"/>
      <c r="K146" s="289"/>
      <c r="L146" s="475"/>
      <c r="M146" s="475"/>
      <c r="N146" s="476"/>
      <c r="O146" s="477"/>
      <c r="P146" s="233">
        <f t="shared" si="103"/>
        <v>780</v>
      </c>
      <c r="Q146" s="478"/>
      <c r="R146" s="241">
        <f t="shared" si="104"/>
        <v>780</v>
      </c>
      <c r="S146" s="216"/>
    </row>
    <row r="147" spans="1:20" s="109" customFormat="1" ht="75" customHeight="1" outlineLevel="2" thickBot="1" x14ac:dyDescent="0.6">
      <c r="A147" s="466"/>
      <c r="B147" s="498" t="s">
        <v>92</v>
      </c>
      <c r="C147" s="498"/>
      <c r="D147" s="499"/>
      <c r="E147" s="120">
        <f t="shared" ref="E147:R147" si="109">SUBTOTAL(9,E134:E146)</f>
        <v>23206</v>
      </c>
      <c r="F147" s="121">
        <f t="shared" si="109"/>
        <v>9677</v>
      </c>
      <c r="G147" s="120">
        <f t="shared" si="109"/>
        <v>32883</v>
      </c>
      <c r="H147" s="120">
        <f t="shared" si="109"/>
        <v>4456</v>
      </c>
      <c r="I147" s="120">
        <f t="shared" si="109"/>
        <v>0</v>
      </c>
      <c r="J147" s="120">
        <f t="shared" si="109"/>
        <v>0</v>
      </c>
      <c r="K147" s="120">
        <f t="shared" si="109"/>
        <v>0</v>
      </c>
      <c r="L147" s="120">
        <f t="shared" si="109"/>
        <v>0</v>
      </c>
      <c r="M147" s="120">
        <f t="shared" si="109"/>
        <v>0</v>
      </c>
      <c r="N147" s="120">
        <f t="shared" si="109"/>
        <v>0</v>
      </c>
      <c r="O147" s="122">
        <f t="shared" si="109"/>
        <v>3900</v>
      </c>
      <c r="P147" s="122">
        <f t="shared" si="109"/>
        <v>8356</v>
      </c>
      <c r="Q147" s="122">
        <f t="shared" si="109"/>
        <v>1321</v>
      </c>
      <c r="R147" s="479">
        <f t="shared" si="109"/>
        <v>9677</v>
      </c>
      <c r="S147" s="119"/>
    </row>
    <row r="148" spans="1:20" s="347" customFormat="1" ht="75" customHeight="1" outlineLevel="2" x14ac:dyDescent="0.5">
      <c r="A148" s="452">
        <v>25</v>
      </c>
      <c r="B148" s="221">
        <v>821</v>
      </c>
      <c r="C148" s="171">
        <v>4962</v>
      </c>
      <c r="D148" s="356" t="s">
        <v>367</v>
      </c>
      <c r="E148" s="357">
        <v>500</v>
      </c>
      <c r="F148" s="127">
        <f t="shared" ref="F148:F155" si="110">R148</f>
        <v>600</v>
      </c>
      <c r="G148" s="127">
        <f t="shared" ref="G148:G155" si="111">E148+F148</f>
        <v>1100</v>
      </c>
      <c r="H148" s="358">
        <v>600</v>
      </c>
      <c r="I148" s="359"/>
      <c r="J148" s="360"/>
      <c r="K148" s="360"/>
      <c r="L148" s="360"/>
      <c r="M148" s="360"/>
      <c r="N148" s="360"/>
      <c r="O148" s="361"/>
      <c r="P148" s="132">
        <f t="shared" ref="P148:P149" si="112">SUM(H148:O148)</f>
        <v>600</v>
      </c>
      <c r="Q148" s="360"/>
      <c r="R148" s="190">
        <f t="shared" ref="R148:R149" si="113">SUM(P148:Q148)</f>
        <v>600</v>
      </c>
      <c r="S148" s="362" t="s">
        <v>338</v>
      </c>
      <c r="T148" s="363"/>
    </row>
    <row r="149" spans="1:20" s="347" customFormat="1" ht="75" customHeight="1" outlineLevel="2" x14ac:dyDescent="0.5">
      <c r="A149" s="272">
        <v>25</v>
      </c>
      <c r="B149" s="221">
        <v>821</v>
      </c>
      <c r="C149" s="258">
        <v>4510</v>
      </c>
      <c r="D149" s="364" t="s">
        <v>336</v>
      </c>
      <c r="E149" s="357">
        <v>4300</v>
      </c>
      <c r="F149" s="127">
        <f t="shared" si="110"/>
        <v>2000</v>
      </c>
      <c r="G149" s="127">
        <f t="shared" si="111"/>
        <v>6300</v>
      </c>
      <c r="H149" s="358">
        <v>2000</v>
      </c>
      <c r="I149" s="359"/>
      <c r="J149" s="360"/>
      <c r="K149" s="360"/>
      <c r="L149" s="360"/>
      <c r="M149" s="360"/>
      <c r="N149" s="360"/>
      <c r="O149" s="361"/>
      <c r="P149" s="132">
        <f t="shared" si="112"/>
        <v>2000</v>
      </c>
      <c r="Q149" s="360"/>
      <c r="R149" s="190">
        <f t="shared" si="113"/>
        <v>2000</v>
      </c>
      <c r="S149" s="362" t="s">
        <v>337</v>
      </c>
    </row>
    <row r="150" spans="1:20" s="347" customFormat="1" ht="75" customHeight="1" outlineLevel="2" x14ac:dyDescent="0.5">
      <c r="A150" s="272">
        <v>25</v>
      </c>
      <c r="B150" s="221">
        <v>821</v>
      </c>
      <c r="C150" s="258">
        <v>4957</v>
      </c>
      <c r="D150" s="364" t="s">
        <v>325</v>
      </c>
      <c r="E150" s="357">
        <v>520</v>
      </c>
      <c r="F150" s="127">
        <f t="shared" si="110"/>
        <v>520</v>
      </c>
      <c r="G150" s="127">
        <f t="shared" si="111"/>
        <v>1040</v>
      </c>
      <c r="H150" s="358">
        <v>520</v>
      </c>
      <c r="I150" s="359"/>
      <c r="J150" s="360"/>
      <c r="K150" s="360"/>
      <c r="L150" s="360"/>
      <c r="M150" s="360"/>
      <c r="N150" s="360"/>
      <c r="O150" s="361"/>
      <c r="P150" s="132">
        <f t="shared" ref="P150:P154" si="114">SUM(H150:O150)</f>
        <v>520</v>
      </c>
      <c r="Q150" s="360"/>
      <c r="R150" s="190">
        <f t="shared" ref="R150:R154" si="115">SUM(P150:Q150)</f>
        <v>520</v>
      </c>
      <c r="S150" s="362" t="s">
        <v>326</v>
      </c>
    </row>
    <row r="151" spans="1:20" s="373" customFormat="1" ht="75" customHeight="1" outlineLevel="2" x14ac:dyDescent="0.5">
      <c r="A151" s="365">
        <v>25</v>
      </c>
      <c r="B151" s="262">
        <v>821</v>
      </c>
      <c r="C151" s="256">
        <v>4958</v>
      </c>
      <c r="D151" s="366" t="s">
        <v>280</v>
      </c>
      <c r="E151" s="367">
        <v>100</v>
      </c>
      <c r="F151" s="138">
        <f t="shared" si="110"/>
        <v>50</v>
      </c>
      <c r="G151" s="138">
        <f t="shared" si="111"/>
        <v>150</v>
      </c>
      <c r="H151" s="368">
        <v>50</v>
      </c>
      <c r="I151" s="369"/>
      <c r="J151" s="370"/>
      <c r="K151" s="370"/>
      <c r="L151" s="370"/>
      <c r="M151" s="370"/>
      <c r="N151" s="370"/>
      <c r="O151" s="371"/>
      <c r="P151" s="144">
        <f t="shared" si="114"/>
        <v>50</v>
      </c>
      <c r="Q151" s="370"/>
      <c r="R151" s="195">
        <f t="shared" si="115"/>
        <v>50</v>
      </c>
      <c r="S151" s="372"/>
    </row>
    <row r="152" spans="1:20" s="347" customFormat="1" ht="75" customHeight="1" outlineLevel="2" x14ac:dyDescent="0.5">
      <c r="A152" s="272">
        <v>25</v>
      </c>
      <c r="B152" s="221">
        <v>821</v>
      </c>
      <c r="C152" s="258">
        <v>5000</v>
      </c>
      <c r="D152" s="364" t="s">
        <v>281</v>
      </c>
      <c r="E152" s="357">
        <v>2459</v>
      </c>
      <c r="F152" s="127">
        <f t="shared" si="110"/>
        <v>5000</v>
      </c>
      <c r="G152" s="127">
        <f t="shared" si="111"/>
        <v>7459</v>
      </c>
      <c r="H152" s="358">
        <v>5000</v>
      </c>
      <c r="I152" s="359"/>
      <c r="J152" s="360"/>
      <c r="K152" s="360"/>
      <c r="L152" s="360"/>
      <c r="M152" s="360"/>
      <c r="N152" s="360"/>
      <c r="O152" s="361"/>
      <c r="P152" s="132">
        <f t="shared" si="114"/>
        <v>5000</v>
      </c>
      <c r="Q152" s="360"/>
      <c r="R152" s="190">
        <f t="shared" si="115"/>
        <v>5000</v>
      </c>
      <c r="S152" s="362"/>
    </row>
    <row r="153" spans="1:20" s="347" customFormat="1" ht="75" customHeight="1" outlineLevel="2" x14ac:dyDescent="0.5">
      <c r="A153" s="272">
        <v>25</v>
      </c>
      <c r="B153" s="171">
        <v>821</v>
      </c>
      <c r="C153" s="125">
        <v>5048</v>
      </c>
      <c r="D153" s="420" t="s">
        <v>282</v>
      </c>
      <c r="E153" s="357"/>
      <c r="F153" s="127">
        <f t="shared" si="110"/>
        <v>700</v>
      </c>
      <c r="G153" s="127">
        <f t="shared" si="111"/>
        <v>700</v>
      </c>
      <c r="H153" s="358">
        <v>700</v>
      </c>
      <c r="I153" s="359"/>
      <c r="J153" s="360"/>
      <c r="K153" s="360"/>
      <c r="L153" s="360"/>
      <c r="M153" s="360"/>
      <c r="N153" s="360"/>
      <c r="O153" s="361"/>
      <c r="P153" s="132">
        <f t="shared" ref="P153" si="116">SUM(H153:O153)</f>
        <v>700</v>
      </c>
      <c r="Q153" s="360"/>
      <c r="R153" s="190">
        <f t="shared" ref="R153" si="117">SUM(P153:Q153)</f>
        <v>700</v>
      </c>
      <c r="S153" s="362"/>
      <c r="T153" s="374"/>
    </row>
    <row r="154" spans="1:20" s="324" customFormat="1" ht="75" customHeight="1" outlineLevel="2" x14ac:dyDescent="0.5">
      <c r="A154" s="173">
        <v>27</v>
      </c>
      <c r="B154" s="275">
        <v>821</v>
      </c>
      <c r="C154" s="175">
        <v>5019</v>
      </c>
      <c r="D154" s="236" t="s">
        <v>296</v>
      </c>
      <c r="E154" s="357">
        <v>430</v>
      </c>
      <c r="F154" s="127">
        <f t="shared" si="110"/>
        <v>570</v>
      </c>
      <c r="G154" s="177">
        <f t="shared" si="111"/>
        <v>1000</v>
      </c>
      <c r="H154" s="359">
        <v>570</v>
      </c>
      <c r="I154" s="375"/>
      <c r="J154" s="375"/>
      <c r="K154" s="375"/>
      <c r="L154" s="375"/>
      <c r="M154" s="375"/>
      <c r="N154" s="375"/>
      <c r="O154" s="376"/>
      <c r="P154" s="178">
        <f t="shared" si="114"/>
        <v>570</v>
      </c>
      <c r="Q154" s="375"/>
      <c r="R154" s="107">
        <f t="shared" si="115"/>
        <v>570</v>
      </c>
      <c r="S154" s="377"/>
    </row>
    <row r="155" spans="1:20" s="383" customFormat="1" ht="75" customHeight="1" outlineLevel="2" x14ac:dyDescent="0.5">
      <c r="A155" s="378">
        <v>28</v>
      </c>
      <c r="B155" s="255">
        <v>821</v>
      </c>
      <c r="C155" s="256">
        <v>4695</v>
      </c>
      <c r="D155" s="366" t="s">
        <v>299</v>
      </c>
      <c r="E155" s="367">
        <v>800</v>
      </c>
      <c r="F155" s="138">
        <f t="shared" si="110"/>
        <v>1000</v>
      </c>
      <c r="G155" s="205">
        <f t="shared" si="111"/>
        <v>1800</v>
      </c>
      <c r="H155" s="368">
        <v>1000</v>
      </c>
      <c r="I155" s="379"/>
      <c r="J155" s="380"/>
      <c r="K155" s="380"/>
      <c r="L155" s="380"/>
      <c r="M155" s="380"/>
      <c r="N155" s="380"/>
      <c r="O155" s="381"/>
      <c r="P155" s="167">
        <f t="shared" ref="P155" si="118">SUM(H155:O155)</f>
        <v>1000</v>
      </c>
      <c r="Q155" s="380"/>
      <c r="R155" s="206">
        <f t="shared" ref="R155" si="119">SUM(P155:Q155)</f>
        <v>1000</v>
      </c>
      <c r="S155" s="382"/>
    </row>
    <row r="156" spans="1:20" s="383" customFormat="1" ht="75" customHeight="1" outlineLevel="2" x14ac:dyDescent="0.5">
      <c r="A156" s="378">
        <v>28</v>
      </c>
      <c r="B156" s="255">
        <v>821</v>
      </c>
      <c r="C156" s="256">
        <v>4885</v>
      </c>
      <c r="D156" s="366" t="s">
        <v>300</v>
      </c>
      <c r="E156" s="367">
        <v>400</v>
      </c>
      <c r="F156" s="138">
        <f t="shared" ref="F156:F165" si="120">R156</f>
        <v>100</v>
      </c>
      <c r="G156" s="205">
        <f t="shared" ref="G156:G165" si="121">E156+F156</f>
        <v>500</v>
      </c>
      <c r="H156" s="368">
        <v>100</v>
      </c>
      <c r="I156" s="379"/>
      <c r="J156" s="380"/>
      <c r="K156" s="380"/>
      <c r="L156" s="380"/>
      <c r="M156" s="380"/>
      <c r="N156" s="380"/>
      <c r="O156" s="381"/>
      <c r="P156" s="167">
        <f t="shared" ref="P156" si="122">SUM(H156:O156)</f>
        <v>100</v>
      </c>
      <c r="Q156" s="380"/>
      <c r="R156" s="206">
        <f t="shared" ref="R156" si="123">SUM(P156:Q156)</f>
        <v>100</v>
      </c>
      <c r="S156" s="382"/>
    </row>
    <row r="157" spans="1:20" s="383" customFormat="1" ht="75" customHeight="1" outlineLevel="2" x14ac:dyDescent="0.5">
      <c r="A157" s="378">
        <v>28</v>
      </c>
      <c r="B157" s="255">
        <v>821</v>
      </c>
      <c r="C157" s="256">
        <v>4887</v>
      </c>
      <c r="D157" s="366" t="s">
        <v>301</v>
      </c>
      <c r="E157" s="367">
        <v>1400</v>
      </c>
      <c r="F157" s="138">
        <f t="shared" si="120"/>
        <v>10</v>
      </c>
      <c r="G157" s="205">
        <f t="shared" si="121"/>
        <v>1410</v>
      </c>
      <c r="H157" s="368">
        <v>10</v>
      </c>
      <c r="I157" s="379"/>
      <c r="J157" s="380"/>
      <c r="K157" s="380"/>
      <c r="L157" s="380"/>
      <c r="M157" s="380"/>
      <c r="N157" s="380"/>
      <c r="O157" s="381"/>
      <c r="P157" s="167">
        <f t="shared" ref="P157:P158" si="124">SUM(H157:O157)</f>
        <v>10</v>
      </c>
      <c r="Q157" s="380"/>
      <c r="R157" s="206">
        <f t="shared" ref="R157:R158" si="125">SUM(P157:Q157)</f>
        <v>10</v>
      </c>
      <c r="S157" s="382"/>
    </row>
    <row r="158" spans="1:20" s="383" customFormat="1" ht="75" customHeight="1" outlineLevel="2" x14ac:dyDescent="0.5">
      <c r="A158" s="378">
        <v>28</v>
      </c>
      <c r="B158" s="255">
        <v>821</v>
      </c>
      <c r="C158" s="256">
        <v>2776</v>
      </c>
      <c r="D158" s="366" t="s">
        <v>302</v>
      </c>
      <c r="E158" s="367">
        <v>14700</v>
      </c>
      <c r="F158" s="138">
        <f t="shared" si="120"/>
        <v>1000</v>
      </c>
      <c r="G158" s="205">
        <f t="shared" si="121"/>
        <v>15700</v>
      </c>
      <c r="H158" s="368">
        <v>1000</v>
      </c>
      <c r="I158" s="379"/>
      <c r="J158" s="380"/>
      <c r="K158" s="380"/>
      <c r="L158" s="380"/>
      <c r="M158" s="380"/>
      <c r="N158" s="380"/>
      <c r="O158" s="381"/>
      <c r="P158" s="167">
        <f t="shared" si="124"/>
        <v>1000</v>
      </c>
      <c r="Q158" s="380"/>
      <c r="R158" s="206">
        <f t="shared" si="125"/>
        <v>1000</v>
      </c>
      <c r="S158" s="382"/>
    </row>
    <row r="159" spans="1:20" s="347" customFormat="1" ht="75" customHeight="1" outlineLevel="2" x14ac:dyDescent="0.5">
      <c r="A159" s="272">
        <v>28</v>
      </c>
      <c r="B159" s="221">
        <v>821</v>
      </c>
      <c r="C159" s="258">
        <v>4579</v>
      </c>
      <c r="D159" s="364" t="s">
        <v>303</v>
      </c>
      <c r="E159" s="357">
        <v>2500</v>
      </c>
      <c r="F159" s="127">
        <f t="shared" si="120"/>
        <v>500</v>
      </c>
      <c r="G159" s="127">
        <f t="shared" si="121"/>
        <v>3000</v>
      </c>
      <c r="H159" s="358">
        <v>500</v>
      </c>
      <c r="I159" s="359"/>
      <c r="J159" s="360"/>
      <c r="K159" s="360"/>
      <c r="L159" s="360"/>
      <c r="M159" s="360"/>
      <c r="N159" s="360"/>
      <c r="O159" s="361"/>
      <c r="P159" s="132">
        <f t="shared" ref="P159:P160" si="126">SUM(H159:O159)</f>
        <v>500</v>
      </c>
      <c r="Q159" s="360"/>
      <c r="R159" s="190">
        <f t="shared" ref="R159:R160" si="127">SUM(P159:Q159)</f>
        <v>500</v>
      </c>
      <c r="S159" s="362"/>
    </row>
    <row r="160" spans="1:20" s="383" customFormat="1" ht="75" customHeight="1" outlineLevel="2" x14ac:dyDescent="0.5">
      <c r="A160" s="378">
        <v>28</v>
      </c>
      <c r="B160" s="255">
        <v>821</v>
      </c>
      <c r="C160" s="256">
        <v>4699</v>
      </c>
      <c r="D160" s="366" t="s">
        <v>304</v>
      </c>
      <c r="E160" s="367">
        <v>200</v>
      </c>
      <c r="F160" s="138">
        <f t="shared" si="120"/>
        <v>180</v>
      </c>
      <c r="G160" s="205">
        <f t="shared" si="121"/>
        <v>380</v>
      </c>
      <c r="H160" s="368">
        <v>180</v>
      </c>
      <c r="I160" s="379"/>
      <c r="J160" s="380"/>
      <c r="K160" s="380"/>
      <c r="L160" s="380"/>
      <c r="M160" s="380"/>
      <c r="N160" s="380"/>
      <c r="O160" s="381"/>
      <c r="P160" s="167">
        <f t="shared" si="126"/>
        <v>180</v>
      </c>
      <c r="Q160" s="380"/>
      <c r="R160" s="206">
        <f t="shared" si="127"/>
        <v>180</v>
      </c>
      <c r="S160" s="382"/>
    </row>
    <row r="161" spans="1:19" s="383" customFormat="1" ht="75" customHeight="1" outlineLevel="2" x14ac:dyDescent="0.5">
      <c r="A161" s="378">
        <v>28</v>
      </c>
      <c r="B161" s="255">
        <v>821</v>
      </c>
      <c r="C161" s="256">
        <v>4701</v>
      </c>
      <c r="D161" s="384" t="s">
        <v>305</v>
      </c>
      <c r="E161" s="385">
        <v>200</v>
      </c>
      <c r="F161" s="138">
        <f t="shared" si="120"/>
        <v>100</v>
      </c>
      <c r="G161" s="205">
        <f t="shared" si="121"/>
        <v>300</v>
      </c>
      <c r="H161" s="368">
        <v>100</v>
      </c>
      <c r="I161" s="379"/>
      <c r="J161" s="380"/>
      <c r="K161" s="380"/>
      <c r="L161" s="380"/>
      <c r="M161" s="380"/>
      <c r="N161" s="380"/>
      <c r="O161" s="381"/>
      <c r="P161" s="167">
        <f t="shared" ref="P161:P163" si="128">SUM(H161:O161)</f>
        <v>100</v>
      </c>
      <c r="Q161" s="380"/>
      <c r="R161" s="206">
        <f t="shared" ref="R161:R165" si="129">SUM(P161:Q161)</f>
        <v>100</v>
      </c>
      <c r="S161" s="382"/>
    </row>
    <row r="162" spans="1:19" s="383" customFormat="1" ht="75" customHeight="1" outlineLevel="2" x14ac:dyDescent="0.5">
      <c r="A162" s="378">
        <v>28</v>
      </c>
      <c r="B162" s="255">
        <v>821</v>
      </c>
      <c r="C162" s="256">
        <v>4702</v>
      </c>
      <c r="D162" s="384" t="s">
        <v>306</v>
      </c>
      <c r="E162" s="385">
        <v>300</v>
      </c>
      <c r="F162" s="138">
        <f t="shared" si="120"/>
        <v>100</v>
      </c>
      <c r="G162" s="205">
        <f t="shared" si="121"/>
        <v>400</v>
      </c>
      <c r="H162" s="368">
        <v>100</v>
      </c>
      <c r="I162" s="379"/>
      <c r="J162" s="380"/>
      <c r="K162" s="380"/>
      <c r="L162" s="380"/>
      <c r="M162" s="380"/>
      <c r="N162" s="380"/>
      <c r="O162" s="381"/>
      <c r="P162" s="167">
        <f t="shared" si="128"/>
        <v>100</v>
      </c>
      <c r="Q162" s="380"/>
      <c r="R162" s="206">
        <f t="shared" si="129"/>
        <v>100</v>
      </c>
      <c r="S162" s="382"/>
    </row>
    <row r="163" spans="1:19" s="383" customFormat="1" ht="75" customHeight="1" outlineLevel="2" x14ac:dyDescent="0.5">
      <c r="A163" s="378">
        <v>28</v>
      </c>
      <c r="B163" s="255">
        <v>821</v>
      </c>
      <c r="C163" s="256">
        <v>4704</v>
      </c>
      <c r="D163" s="384" t="s">
        <v>307</v>
      </c>
      <c r="E163" s="385">
        <v>250</v>
      </c>
      <c r="F163" s="138">
        <f t="shared" si="120"/>
        <v>500</v>
      </c>
      <c r="G163" s="205">
        <f t="shared" si="121"/>
        <v>750</v>
      </c>
      <c r="H163" s="368">
        <v>500</v>
      </c>
      <c r="I163" s="379"/>
      <c r="J163" s="380"/>
      <c r="K163" s="380"/>
      <c r="L163" s="380"/>
      <c r="M163" s="380"/>
      <c r="N163" s="380"/>
      <c r="O163" s="381"/>
      <c r="P163" s="167">
        <f t="shared" si="128"/>
        <v>500</v>
      </c>
      <c r="Q163" s="380"/>
      <c r="R163" s="206">
        <f t="shared" si="129"/>
        <v>500</v>
      </c>
      <c r="S163" s="382"/>
    </row>
    <row r="164" spans="1:19" s="324" customFormat="1" ht="75" customHeight="1" outlineLevel="2" x14ac:dyDescent="0.5">
      <c r="A164" s="173">
        <v>27</v>
      </c>
      <c r="B164" s="275">
        <v>821</v>
      </c>
      <c r="C164" s="125">
        <v>5049</v>
      </c>
      <c r="D164" s="386" t="s">
        <v>353</v>
      </c>
      <c r="E164" s="387"/>
      <c r="F164" s="127">
        <f t="shared" si="120"/>
        <v>400</v>
      </c>
      <c r="G164" s="177">
        <f t="shared" si="121"/>
        <v>400</v>
      </c>
      <c r="H164" s="359">
        <v>400</v>
      </c>
      <c r="I164" s="375"/>
      <c r="J164" s="375"/>
      <c r="K164" s="375"/>
      <c r="L164" s="375"/>
      <c r="M164" s="375"/>
      <c r="N164" s="375"/>
      <c r="O164" s="376"/>
      <c r="P164" s="178">
        <f t="shared" ref="P164:P165" si="130">SUM(H164:O164)</f>
        <v>400</v>
      </c>
      <c r="Q164" s="375"/>
      <c r="R164" s="107">
        <f t="shared" si="129"/>
        <v>400</v>
      </c>
      <c r="S164" s="388"/>
    </row>
    <row r="165" spans="1:19" s="324" customFormat="1" ht="75" customHeight="1" outlineLevel="2" thickBot="1" x14ac:dyDescent="0.55000000000000004">
      <c r="A165" s="451">
        <v>33</v>
      </c>
      <c r="B165" s="98">
        <v>821</v>
      </c>
      <c r="C165" s="99">
        <v>4512</v>
      </c>
      <c r="D165" s="384" t="s">
        <v>352</v>
      </c>
      <c r="E165" s="387">
        <v>124</v>
      </c>
      <c r="F165" s="127">
        <f t="shared" si="120"/>
        <v>200</v>
      </c>
      <c r="G165" s="177">
        <f t="shared" si="121"/>
        <v>324</v>
      </c>
      <c r="H165" s="358">
        <v>200</v>
      </c>
      <c r="I165" s="389"/>
      <c r="J165" s="375"/>
      <c r="K165" s="375"/>
      <c r="L165" s="375"/>
      <c r="M165" s="375"/>
      <c r="N165" s="375"/>
      <c r="O165" s="390"/>
      <c r="P165" s="103">
        <f t="shared" si="130"/>
        <v>200</v>
      </c>
      <c r="Q165" s="375"/>
      <c r="R165" s="106">
        <f t="shared" si="129"/>
        <v>200</v>
      </c>
      <c r="S165" s="391" t="s">
        <v>351</v>
      </c>
    </row>
    <row r="166" spans="1:19" s="109" customFormat="1" ht="75" customHeight="1" outlineLevel="2" thickBot="1" x14ac:dyDescent="0.6">
      <c r="A166" s="467"/>
      <c r="B166" s="486" t="s">
        <v>91</v>
      </c>
      <c r="C166" s="486"/>
      <c r="D166" s="487"/>
      <c r="E166" s="120">
        <f t="shared" ref="E166:R166" si="131">SUBTOTAL(9,E148:E165)</f>
        <v>29183</v>
      </c>
      <c r="F166" s="121">
        <f t="shared" si="131"/>
        <v>13530</v>
      </c>
      <c r="G166" s="120">
        <f t="shared" si="131"/>
        <v>42713</v>
      </c>
      <c r="H166" s="120">
        <f t="shared" si="131"/>
        <v>13530</v>
      </c>
      <c r="I166" s="120">
        <f t="shared" si="131"/>
        <v>0</v>
      </c>
      <c r="J166" s="120">
        <f t="shared" si="131"/>
        <v>0</v>
      </c>
      <c r="K166" s="120">
        <f t="shared" si="131"/>
        <v>0</v>
      </c>
      <c r="L166" s="120">
        <f t="shared" si="131"/>
        <v>0</v>
      </c>
      <c r="M166" s="120">
        <f t="shared" si="131"/>
        <v>0</v>
      </c>
      <c r="N166" s="120">
        <f t="shared" si="131"/>
        <v>0</v>
      </c>
      <c r="O166" s="122">
        <f t="shared" si="131"/>
        <v>0</v>
      </c>
      <c r="P166" s="122">
        <f t="shared" si="131"/>
        <v>13530</v>
      </c>
      <c r="Q166" s="122">
        <f t="shared" si="131"/>
        <v>0</v>
      </c>
      <c r="R166" s="122">
        <f t="shared" si="131"/>
        <v>13530</v>
      </c>
      <c r="S166" s="119"/>
    </row>
    <row r="167" spans="1:19" s="324" customFormat="1" ht="75" hidden="1" customHeight="1" outlineLevel="2" x14ac:dyDescent="0.5">
      <c r="A167" s="173"/>
      <c r="B167" s="392">
        <v>823</v>
      </c>
      <c r="C167" s="175"/>
      <c r="D167" s="386"/>
      <c r="E167" s="387"/>
      <c r="F167" s="357">
        <f>R167</f>
        <v>0</v>
      </c>
      <c r="G167" s="177">
        <f>E167+F167</f>
        <v>0</v>
      </c>
      <c r="H167" s="393"/>
      <c r="I167" s="389"/>
      <c r="J167" s="375"/>
      <c r="K167" s="375"/>
      <c r="L167" s="375"/>
      <c r="M167" s="375"/>
      <c r="N167" s="375"/>
      <c r="O167" s="390"/>
      <c r="P167" s="394">
        <f>SUM(H167:O167)</f>
        <v>0</v>
      </c>
      <c r="Q167" s="375"/>
      <c r="R167" s="390">
        <f>SUM(P167:Q167)</f>
        <v>0</v>
      </c>
      <c r="S167" s="388"/>
    </row>
    <row r="168" spans="1:19" s="324" customFormat="1" ht="75" hidden="1" customHeight="1" outlineLevel="2" x14ac:dyDescent="0.5">
      <c r="A168" s="173"/>
      <c r="B168" s="275">
        <v>823</v>
      </c>
      <c r="C168" s="175"/>
      <c r="D168" s="386"/>
      <c r="E168" s="387"/>
      <c r="F168" s="357">
        <f t="shared" ref="F168:F170" si="132">R168</f>
        <v>0</v>
      </c>
      <c r="G168" s="177">
        <f t="shared" ref="G168:G170" si="133">E168+F168</f>
        <v>0</v>
      </c>
      <c r="H168" s="393"/>
      <c r="I168" s="389"/>
      <c r="J168" s="375"/>
      <c r="K168" s="375"/>
      <c r="L168" s="375"/>
      <c r="M168" s="375"/>
      <c r="N168" s="375"/>
      <c r="O168" s="390"/>
      <c r="P168" s="394">
        <f t="shared" ref="P168:P170" si="134">SUM(H168:O168)</f>
        <v>0</v>
      </c>
      <c r="Q168" s="375"/>
      <c r="R168" s="390">
        <f t="shared" ref="R168:R170" si="135">SUM(P168:Q168)</f>
        <v>0</v>
      </c>
      <c r="S168" s="388"/>
    </row>
    <row r="169" spans="1:19" s="324" customFormat="1" ht="75" hidden="1" customHeight="1" outlineLevel="2" x14ac:dyDescent="0.5">
      <c r="A169" s="173"/>
      <c r="B169" s="275">
        <v>823</v>
      </c>
      <c r="C169" s="175"/>
      <c r="D169" s="386"/>
      <c r="E169" s="387"/>
      <c r="F169" s="357">
        <f t="shared" si="132"/>
        <v>0</v>
      </c>
      <c r="G169" s="177">
        <f t="shared" si="133"/>
        <v>0</v>
      </c>
      <c r="H169" s="393"/>
      <c r="I169" s="389"/>
      <c r="J169" s="375"/>
      <c r="K169" s="375"/>
      <c r="L169" s="375"/>
      <c r="M169" s="375"/>
      <c r="N169" s="375"/>
      <c r="O169" s="390"/>
      <c r="P169" s="394">
        <f t="shared" si="134"/>
        <v>0</v>
      </c>
      <c r="Q169" s="375"/>
      <c r="R169" s="390">
        <f t="shared" si="135"/>
        <v>0</v>
      </c>
      <c r="S169" s="388"/>
    </row>
    <row r="170" spans="1:19" s="324" customFormat="1" ht="75" hidden="1" customHeight="1" outlineLevel="2" thickBot="1" x14ac:dyDescent="0.55000000000000004">
      <c r="A170" s="173"/>
      <c r="B170" s="395">
        <v>823</v>
      </c>
      <c r="C170" s="175"/>
      <c r="D170" s="386"/>
      <c r="E170" s="387"/>
      <c r="F170" s="357">
        <f t="shared" si="132"/>
        <v>0</v>
      </c>
      <c r="G170" s="177">
        <f t="shared" si="133"/>
        <v>0</v>
      </c>
      <c r="H170" s="393"/>
      <c r="I170" s="389"/>
      <c r="J170" s="375"/>
      <c r="K170" s="375"/>
      <c r="L170" s="375"/>
      <c r="M170" s="375"/>
      <c r="N170" s="375"/>
      <c r="O170" s="390"/>
      <c r="P170" s="394">
        <f t="shared" si="134"/>
        <v>0</v>
      </c>
      <c r="Q170" s="375"/>
      <c r="R170" s="390">
        <f t="shared" si="135"/>
        <v>0</v>
      </c>
      <c r="S170" s="388"/>
    </row>
    <row r="171" spans="1:19" s="109" customFormat="1" ht="75" hidden="1" customHeight="1" outlineLevel="2" thickBot="1" x14ac:dyDescent="0.6">
      <c r="A171" s="453"/>
      <c r="B171" s="497" t="s">
        <v>117</v>
      </c>
      <c r="C171" s="486"/>
      <c r="D171" s="487"/>
      <c r="E171" s="120">
        <f t="shared" ref="E171:R171" si="136">SUBTOTAL(9,E167:E170)</f>
        <v>0</v>
      </c>
      <c r="F171" s="121">
        <f t="shared" si="136"/>
        <v>0</v>
      </c>
      <c r="G171" s="120">
        <f t="shared" si="136"/>
        <v>0</v>
      </c>
      <c r="H171" s="120">
        <f t="shared" si="136"/>
        <v>0</v>
      </c>
      <c r="I171" s="120">
        <f t="shared" si="136"/>
        <v>0</v>
      </c>
      <c r="J171" s="120">
        <f t="shared" si="136"/>
        <v>0</v>
      </c>
      <c r="K171" s="120">
        <f t="shared" si="136"/>
        <v>0</v>
      </c>
      <c r="L171" s="120">
        <f t="shared" si="136"/>
        <v>0</v>
      </c>
      <c r="M171" s="120">
        <f t="shared" si="136"/>
        <v>0</v>
      </c>
      <c r="N171" s="120">
        <f t="shared" si="136"/>
        <v>0</v>
      </c>
      <c r="O171" s="122">
        <f t="shared" si="136"/>
        <v>0</v>
      </c>
      <c r="P171" s="122">
        <f t="shared" si="136"/>
        <v>0</v>
      </c>
      <c r="Q171" s="122">
        <f t="shared" si="136"/>
        <v>0</v>
      </c>
      <c r="R171" s="122">
        <f t="shared" si="136"/>
        <v>0</v>
      </c>
      <c r="S171" s="119"/>
    </row>
    <row r="172" spans="1:19" s="134" customFormat="1" ht="75" customHeight="1" outlineLevel="2" x14ac:dyDescent="0.55000000000000004">
      <c r="A172" s="452">
        <v>20</v>
      </c>
      <c r="B172" s="396">
        <v>829</v>
      </c>
      <c r="C172" s="202">
        <v>5050</v>
      </c>
      <c r="D172" s="397" t="s">
        <v>342</v>
      </c>
      <c r="E172" s="398"/>
      <c r="F172" s="399">
        <f t="shared" ref="F172" si="137">R172</f>
        <v>150</v>
      </c>
      <c r="G172" s="102">
        <f t="shared" ref="G172" si="138">E172+F172</f>
        <v>150</v>
      </c>
      <c r="H172" s="233">
        <v>150</v>
      </c>
      <c r="I172" s="288"/>
      <c r="J172" s="289"/>
      <c r="K172" s="289"/>
      <c r="L172" s="289"/>
      <c r="M172" s="289"/>
      <c r="N172" s="289"/>
      <c r="O172" s="241"/>
      <c r="P172" s="132">
        <f t="shared" ref="P172" si="139">SUM(H172:O172)</f>
        <v>150</v>
      </c>
      <c r="Q172" s="289"/>
      <c r="R172" s="190">
        <f t="shared" ref="R172" si="140">SUM(P172:Q172)</f>
        <v>150</v>
      </c>
      <c r="S172" s="133"/>
    </row>
    <row r="173" spans="1:19" s="347" customFormat="1" ht="75" customHeight="1" outlineLevel="2" x14ac:dyDescent="0.5">
      <c r="A173" s="123">
        <v>20</v>
      </c>
      <c r="B173" s="396">
        <v>829</v>
      </c>
      <c r="C173" s="202">
        <v>5051</v>
      </c>
      <c r="D173" s="397" t="s">
        <v>343</v>
      </c>
      <c r="E173" s="237"/>
      <c r="F173" s="127">
        <f t="shared" ref="F173:F186" si="141">R173</f>
        <v>300</v>
      </c>
      <c r="G173" s="102">
        <f t="shared" ref="G173:G186" si="142">E173+F173</f>
        <v>300</v>
      </c>
      <c r="H173" s="233">
        <v>300</v>
      </c>
      <c r="I173" s="288"/>
      <c r="J173" s="289"/>
      <c r="K173" s="289"/>
      <c r="L173" s="289"/>
      <c r="M173" s="289"/>
      <c r="N173" s="289"/>
      <c r="O173" s="241"/>
      <c r="P173" s="132">
        <f t="shared" ref="P173:P176" si="143">SUM(H173:O173)</f>
        <v>300</v>
      </c>
      <c r="Q173" s="289"/>
      <c r="R173" s="190">
        <f t="shared" ref="R173:R186" si="144">SUM(P173:Q173)</f>
        <v>300</v>
      </c>
      <c r="S173" s="400"/>
    </row>
    <row r="174" spans="1:19" s="347" customFormat="1" ht="75" customHeight="1" outlineLevel="2" x14ac:dyDescent="0.5">
      <c r="A174" s="123">
        <v>20</v>
      </c>
      <c r="B174" s="396">
        <v>829</v>
      </c>
      <c r="C174" s="202">
        <v>5052</v>
      </c>
      <c r="D174" s="397" t="s">
        <v>334</v>
      </c>
      <c r="E174" s="237"/>
      <c r="F174" s="127">
        <f t="shared" si="141"/>
        <v>150</v>
      </c>
      <c r="G174" s="102">
        <f t="shared" si="142"/>
        <v>150</v>
      </c>
      <c r="H174" s="233">
        <v>150</v>
      </c>
      <c r="I174" s="288"/>
      <c r="J174" s="289"/>
      <c r="K174" s="289"/>
      <c r="L174" s="289"/>
      <c r="M174" s="289"/>
      <c r="N174" s="289"/>
      <c r="O174" s="241"/>
      <c r="P174" s="132">
        <f t="shared" si="143"/>
        <v>150</v>
      </c>
      <c r="Q174" s="289"/>
      <c r="R174" s="190">
        <f t="shared" si="144"/>
        <v>150</v>
      </c>
      <c r="S174" s="400"/>
    </row>
    <row r="175" spans="1:19" s="347" customFormat="1" ht="75" customHeight="1" outlineLevel="2" x14ac:dyDescent="0.5">
      <c r="A175" s="123">
        <v>27</v>
      </c>
      <c r="B175" s="171">
        <v>829</v>
      </c>
      <c r="C175" s="171">
        <v>4338</v>
      </c>
      <c r="D175" s="356" t="s">
        <v>291</v>
      </c>
      <c r="E175" s="127">
        <v>26650</v>
      </c>
      <c r="F175" s="127">
        <f t="shared" si="141"/>
        <v>2000</v>
      </c>
      <c r="G175" s="102">
        <f t="shared" si="142"/>
        <v>28650</v>
      </c>
      <c r="H175" s="128">
        <v>2000</v>
      </c>
      <c r="I175" s="129"/>
      <c r="J175" s="130"/>
      <c r="K175" s="130"/>
      <c r="L175" s="130"/>
      <c r="M175" s="130"/>
      <c r="N175" s="130"/>
      <c r="O175" s="131"/>
      <c r="P175" s="128">
        <f t="shared" si="143"/>
        <v>2000</v>
      </c>
      <c r="Q175" s="130"/>
      <c r="R175" s="190">
        <f t="shared" si="144"/>
        <v>2000</v>
      </c>
      <c r="S175" s="400"/>
    </row>
    <row r="176" spans="1:19" s="347" customFormat="1" ht="75" customHeight="1" outlineLevel="2" x14ac:dyDescent="0.5">
      <c r="A176" s="123">
        <v>27</v>
      </c>
      <c r="B176" s="396">
        <v>829</v>
      </c>
      <c r="C176" s="187">
        <v>4797</v>
      </c>
      <c r="D176" s="397" t="s">
        <v>293</v>
      </c>
      <c r="E176" s="127">
        <v>1000</v>
      </c>
      <c r="F176" s="127">
        <f t="shared" ref="F176" si="145">R176</f>
        <v>9000</v>
      </c>
      <c r="G176" s="102">
        <f t="shared" ref="G176" si="146">E176+F176</f>
        <v>10000</v>
      </c>
      <c r="H176" s="233"/>
      <c r="I176" s="288"/>
      <c r="J176" s="289"/>
      <c r="K176" s="130"/>
      <c r="L176" s="130"/>
      <c r="M176" s="130"/>
      <c r="N176" s="130"/>
      <c r="O176" s="131">
        <v>2400</v>
      </c>
      <c r="P176" s="132">
        <f t="shared" si="143"/>
        <v>2400</v>
      </c>
      <c r="Q176" s="289">
        <v>6600</v>
      </c>
      <c r="R176" s="190">
        <f t="shared" ref="R176" si="147">SUM(P176:Q176)</f>
        <v>9000</v>
      </c>
      <c r="S176" s="400" t="s">
        <v>344</v>
      </c>
    </row>
    <row r="177" spans="1:19" s="383" customFormat="1" ht="75" customHeight="1" outlineLevel="2" x14ac:dyDescent="0.5">
      <c r="A177" s="158">
        <v>32</v>
      </c>
      <c r="B177" s="401">
        <v>829</v>
      </c>
      <c r="C177" s="402">
        <v>3108</v>
      </c>
      <c r="D177" s="403" t="s">
        <v>314</v>
      </c>
      <c r="E177" s="404">
        <v>15100</v>
      </c>
      <c r="F177" s="138">
        <f t="shared" si="141"/>
        <v>1000</v>
      </c>
      <c r="G177" s="139">
        <f t="shared" si="142"/>
        <v>16100</v>
      </c>
      <c r="H177" s="260">
        <v>1000</v>
      </c>
      <c r="I177" s="405"/>
      <c r="J177" s="406"/>
      <c r="K177" s="406"/>
      <c r="L177" s="406"/>
      <c r="M177" s="406"/>
      <c r="N177" s="406"/>
      <c r="O177" s="407"/>
      <c r="P177" s="167">
        <f t="shared" ref="P177:P186" si="148">SUM(H177:O177)</f>
        <v>1000</v>
      </c>
      <c r="Q177" s="406"/>
      <c r="R177" s="206">
        <f t="shared" si="144"/>
        <v>1000</v>
      </c>
      <c r="S177" s="408"/>
    </row>
    <row r="178" spans="1:19" s="383" customFormat="1" ht="75" customHeight="1" outlineLevel="2" x14ac:dyDescent="0.5">
      <c r="A178" s="158">
        <v>32</v>
      </c>
      <c r="B178" s="401">
        <v>829</v>
      </c>
      <c r="C178" s="193">
        <v>5053</v>
      </c>
      <c r="D178" s="403" t="s">
        <v>315</v>
      </c>
      <c r="E178" s="404"/>
      <c r="F178" s="138">
        <f t="shared" si="141"/>
        <v>140</v>
      </c>
      <c r="G178" s="139">
        <f t="shared" si="142"/>
        <v>140</v>
      </c>
      <c r="H178" s="260">
        <v>140</v>
      </c>
      <c r="I178" s="405"/>
      <c r="J178" s="406"/>
      <c r="K178" s="406"/>
      <c r="L178" s="406"/>
      <c r="M178" s="406"/>
      <c r="N178" s="406"/>
      <c r="O178" s="407"/>
      <c r="P178" s="167">
        <f t="shared" si="148"/>
        <v>140</v>
      </c>
      <c r="Q178" s="406"/>
      <c r="R178" s="206">
        <f t="shared" si="144"/>
        <v>140</v>
      </c>
      <c r="S178" s="408"/>
    </row>
    <row r="179" spans="1:19" s="383" customFormat="1" ht="75" customHeight="1" outlineLevel="2" x14ac:dyDescent="0.5">
      <c r="A179" s="158">
        <v>32</v>
      </c>
      <c r="B179" s="401">
        <v>829</v>
      </c>
      <c r="C179" s="193">
        <v>5054</v>
      </c>
      <c r="D179" s="403" t="s">
        <v>316</v>
      </c>
      <c r="E179" s="404"/>
      <c r="F179" s="138">
        <f t="shared" si="141"/>
        <v>600</v>
      </c>
      <c r="G179" s="139">
        <f t="shared" si="142"/>
        <v>600</v>
      </c>
      <c r="H179" s="260">
        <v>600</v>
      </c>
      <c r="I179" s="405"/>
      <c r="J179" s="406"/>
      <c r="K179" s="406"/>
      <c r="L179" s="406"/>
      <c r="M179" s="406"/>
      <c r="N179" s="406"/>
      <c r="O179" s="407"/>
      <c r="P179" s="167">
        <f t="shared" si="148"/>
        <v>600</v>
      </c>
      <c r="Q179" s="406"/>
      <c r="R179" s="206">
        <f t="shared" si="144"/>
        <v>600</v>
      </c>
      <c r="S179" s="408"/>
    </row>
    <row r="180" spans="1:19" s="383" customFormat="1" ht="75" customHeight="1" outlineLevel="2" x14ac:dyDescent="0.5">
      <c r="A180" s="158">
        <v>32</v>
      </c>
      <c r="B180" s="401">
        <v>829</v>
      </c>
      <c r="C180" s="193">
        <v>5055</v>
      </c>
      <c r="D180" s="403" t="s">
        <v>317</v>
      </c>
      <c r="E180" s="404"/>
      <c r="F180" s="138">
        <f t="shared" si="141"/>
        <v>70</v>
      </c>
      <c r="G180" s="139">
        <f t="shared" si="142"/>
        <v>70</v>
      </c>
      <c r="H180" s="260">
        <v>70</v>
      </c>
      <c r="I180" s="405"/>
      <c r="J180" s="406"/>
      <c r="K180" s="406"/>
      <c r="L180" s="406"/>
      <c r="M180" s="406"/>
      <c r="N180" s="406"/>
      <c r="O180" s="407"/>
      <c r="P180" s="167">
        <f t="shared" si="148"/>
        <v>70</v>
      </c>
      <c r="Q180" s="406"/>
      <c r="R180" s="206">
        <f t="shared" si="144"/>
        <v>70</v>
      </c>
      <c r="S180" s="408"/>
    </row>
    <row r="181" spans="1:19" s="383" customFormat="1" ht="75" customHeight="1" outlineLevel="2" x14ac:dyDescent="0.5">
      <c r="A181" s="158">
        <v>32</v>
      </c>
      <c r="B181" s="401">
        <v>829</v>
      </c>
      <c r="C181" s="193">
        <v>5056</v>
      </c>
      <c r="D181" s="403" t="s">
        <v>318</v>
      </c>
      <c r="E181" s="404"/>
      <c r="F181" s="138">
        <f t="shared" si="141"/>
        <v>55</v>
      </c>
      <c r="G181" s="139">
        <f t="shared" si="142"/>
        <v>55</v>
      </c>
      <c r="H181" s="260">
        <v>55</v>
      </c>
      <c r="I181" s="405"/>
      <c r="J181" s="406"/>
      <c r="K181" s="406"/>
      <c r="L181" s="406"/>
      <c r="M181" s="406"/>
      <c r="N181" s="406"/>
      <c r="O181" s="407"/>
      <c r="P181" s="167">
        <f t="shared" si="148"/>
        <v>55</v>
      </c>
      <c r="Q181" s="406"/>
      <c r="R181" s="206">
        <f t="shared" si="144"/>
        <v>55</v>
      </c>
      <c r="S181" s="408"/>
    </row>
    <row r="182" spans="1:19" s="383" customFormat="1" ht="75" customHeight="1" outlineLevel="2" x14ac:dyDescent="0.5">
      <c r="A182" s="158">
        <v>32</v>
      </c>
      <c r="B182" s="401">
        <v>829</v>
      </c>
      <c r="C182" s="402">
        <v>4889</v>
      </c>
      <c r="D182" s="403" t="s">
        <v>319</v>
      </c>
      <c r="E182" s="404">
        <v>200</v>
      </c>
      <c r="F182" s="138">
        <f t="shared" si="141"/>
        <v>150</v>
      </c>
      <c r="G182" s="139">
        <f t="shared" si="142"/>
        <v>350</v>
      </c>
      <c r="H182" s="260">
        <v>150</v>
      </c>
      <c r="I182" s="405"/>
      <c r="J182" s="406"/>
      <c r="K182" s="406"/>
      <c r="L182" s="406"/>
      <c r="M182" s="406"/>
      <c r="N182" s="406"/>
      <c r="O182" s="407"/>
      <c r="P182" s="167">
        <f t="shared" si="148"/>
        <v>150</v>
      </c>
      <c r="Q182" s="406"/>
      <c r="R182" s="206">
        <f t="shared" si="144"/>
        <v>150</v>
      </c>
      <c r="S182" s="408"/>
    </row>
    <row r="183" spans="1:19" s="383" customFormat="1" ht="91.8" outlineLevel="2" x14ac:dyDescent="0.5">
      <c r="A183" s="158">
        <v>32</v>
      </c>
      <c r="B183" s="401">
        <v>829</v>
      </c>
      <c r="C183" s="193">
        <v>5057</v>
      </c>
      <c r="D183" s="403" t="s">
        <v>320</v>
      </c>
      <c r="E183" s="404"/>
      <c r="F183" s="138">
        <f t="shared" si="141"/>
        <v>200</v>
      </c>
      <c r="G183" s="139">
        <f t="shared" si="142"/>
        <v>200</v>
      </c>
      <c r="H183" s="260">
        <v>200</v>
      </c>
      <c r="I183" s="405"/>
      <c r="J183" s="406"/>
      <c r="K183" s="406"/>
      <c r="L183" s="406"/>
      <c r="M183" s="406"/>
      <c r="N183" s="406"/>
      <c r="O183" s="407"/>
      <c r="P183" s="167">
        <f t="shared" si="148"/>
        <v>200</v>
      </c>
      <c r="Q183" s="406"/>
      <c r="R183" s="206">
        <f t="shared" si="144"/>
        <v>200</v>
      </c>
      <c r="S183" s="408"/>
    </row>
    <row r="184" spans="1:19" s="383" customFormat="1" ht="75" customHeight="1" outlineLevel="2" x14ac:dyDescent="0.5">
      <c r="A184" s="158">
        <v>32</v>
      </c>
      <c r="B184" s="401">
        <v>829</v>
      </c>
      <c r="C184" s="193">
        <v>5058</v>
      </c>
      <c r="D184" s="403" t="s">
        <v>321</v>
      </c>
      <c r="E184" s="404"/>
      <c r="F184" s="138">
        <f t="shared" ref="F184" si="149">R184</f>
        <v>110</v>
      </c>
      <c r="G184" s="139">
        <f t="shared" ref="G184" si="150">E184+F184</f>
        <v>110</v>
      </c>
      <c r="H184" s="260">
        <v>110</v>
      </c>
      <c r="I184" s="405"/>
      <c r="J184" s="406"/>
      <c r="K184" s="406"/>
      <c r="L184" s="406"/>
      <c r="M184" s="406"/>
      <c r="N184" s="406"/>
      <c r="O184" s="407"/>
      <c r="P184" s="167">
        <f t="shared" ref="P184" si="151">SUM(H184:O184)</f>
        <v>110</v>
      </c>
      <c r="Q184" s="406"/>
      <c r="R184" s="206">
        <f t="shared" ref="R184" si="152">SUM(P184:Q184)</f>
        <v>110</v>
      </c>
      <c r="S184" s="408"/>
    </row>
    <row r="185" spans="1:19" s="383" customFormat="1" ht="75" customHeight="1" outlineLevel="2" x14ac:dyDescent="0.5">
      <c r="A185" s="158">
        <v>32</v>
      </c>
      <c r="B185" s="401">
        <v>829</v>
      </c>
      <c r="C185" s="193">
        <v>5059</v>
      </c>
      <c r="D185" s="403" t="s">
        <v>362</v>
      </c>
      <c r="E185" s="404"/>
      <c r="F185" s="138">
        <f t="shared" ref="F185" si="153">R185</f>
        <v>290</v>
      </c>
      <c r="G185" s="139">
        <f t="shared" ref="G185" si="154">E185+F185</f>
        <v>290</v>
      </c>
      <c r="H185" s="260"/>
      <c r="I185" s="405"/>
      <c r="J185" s="406"/>
      <c r="K185" s="406"/>
      <c r="L185" s="406"/>
      <c r="M185" s="406"/>
      <c r="N185" s="406"/>
      <c r="O185" s="407">
        <v>290</v>
      </c>
      <c r="P185" s="167">
        <f t="shared" ref="P185" si="155">SUM(H185:O185)</f>
        <v>290</v>
      </c>
      <c r="Q185" s="406"/>
      <c r="R185" s="206">
        <f t="shared" ref="R185" si="156">SUM(P185:Q185)</f>
        <v>290</v>
      </c>
      <c r="S185" s="408"/>
    </row>
    <row r="186" spans="1:19" s="383" customFormat="1" ht="75" customHeight="1" outlineLevel="2" thickBot="1" x14ac:dyDescent="0.55000000000000004">
      <c r="A186" s="464">
        <v>32</v>
      </c>
      <c r="B186" s="401">
        <v>829</v>
      </c>
      <c r="C186" s="193">
        <v>5060</v>
      </c>
      <c r="D186" s="403" t="s">
        <v>359</v>
      </c>
      <c r="E186" s="409"/>
      <c r="F186" s="295">
        <f t="shared" si="141"/>
        <v>950</v>
      </c>
      <c r="G186" s="139">
        <f t="shared" si="142"/>
        <v>950</v>
      </c>
      <c r="H186" s="260"/>
      <c r="I186" s="405"/>
      <c r="J186" s="406"/>
      <c r="K186" s="406"/>
      <c r="L186" s="406"/>
      <c r="M186" s="406"/>
      <c r="N186" s="406"/>
      <c r="O186" s="407">
        <v>427.5</v>
      </c>
      <c r="P186" s="167">
        <f t="shared" si="148"/>
        <v>427.5</v>
      </c>
      <c r="Q186" s="406">
        <v>522.5</v>
      </c>
      <c r="R186" s="206">
        <f t="shared" si="144"/>
        <v>950</v>
      </c>
      <c r="S186" s="408" t="s">
        <v>360</v>
      </c>
    </row>
    <row r="187" spans="1:19" s="109" customFormat="1" ht="75" customHeight="1" outlineLevel="2" thickBot="1" x14ac:dyDescent="0.6">
      <c r="A187" s="466"/>
      <c r="B187" s="486" t="s">
        <v>90</v>
      </c>
      <c r="C187" s="486"/>
      <c r="D187" s="487"/>
      <c r="E187" s="122">
        <f t="shared" ref="E187:R187" si="157">SUBTOTAL(9,E172:E186)</f>
        <v>42950</v>
      </c>
      <c r="F187" s="410">
        <f t="shared" si="157"/>
        <v>15165</v>
      </c>
      <c r="G187" s="122">
        <f t="shared" si="157"/>
        <v>58115</v>
      </c>
      <c r="H187" s="122">
        <f t="shared" si="157"/>
        <v>4925</v>
      </c>
      <c r="I187" s="122">
        <f t="shared" si="157"/>
        <v>0</v>
      </c>
      <c r="J187" s="122">
        <f t="shared" si="157"/>
        <v>0</v>
      </c>
      <c r="K187" s="122">
        <f t="shared" si="157"/>
        <v>0</v>
      </c>
      <c r="L187" s="122">
        <f t="shared" si="157"/>
        <v>0</v>
      </c>
      <c r="M187" s="122">
        <f t="shared" si="157"/>
        <v>0</v>
      </c>
      <c r="N187" s="122">
        <f t="shared" si="157"/>
        <v>0</v>
      </c>
      <c r="O187" s="122">
        <f t="shared" si="157"/>
        <v>3117.5</v>
      </c>
      <c r="P187" s="122">
        <f t="shared" si="157"/>
        <v>8042.5</v>
      </c>
      <c r="Q187" s="122">
        <f t="shared" si="157"/>
        <v>7122.5</v>
      </c>
      <c r="R187" s="122">
        <f t="shared" si="157"/>
        <v>15165</v>
      </c>
      <c r="S187" s="235"/>
    </row>
    <row r="188" spans="1:19" s="109" customFormat="1" ht="75" customHeight="1" outlineLevel="2" x14ac:dyDescent="0.55000000000000004">
      <c r="A188" s="455">
        <v>11</v>
      </c>
      <c r="B188" s="275">
        <v>840</v>
      </c>
      <c r="C188" s="175">
        <v>4224</v>
      </c>
      <c r="D188" s="236" t="s">
        <v>183</v>
      </c>
      <c r="E188" s="411">
        <v>193</v>
      </c>
      <c r="F188" s="411">
        <f t="shared" ref="F188:F190" si="158">R188</f>
        <v>40</v>
      </c>
      <c r="G188" s="177">
        <f t="shared" ref="G188:G190" si="159">E188+F188</f>
        <v>233</v>
      </c>
      <c r="H188" s="178">
        <v>40</v>
      </c>
      <c r="I188" s="179"/>
      <c r="J188" s="180"/>
      <c r="K188" s="180"/>
      <c r="L188" s="180"/>
      <c r="M188" s="180"/>
      <c r="N188" s="105"/>
      <c r="O188" s="106"/>
      <c r="P188" s="103">
        <f t="shared" ref="P188:P190" si="160">SUM(H188:O188)</f>
        <v>40</v>
      </c>
      <c r="Q188" s="105"/>
      <c r="R188" s="106">
        <f t="shared" ref="R188:R190" si="161">SUM(P188:Q188)</f>
        <v>40</v>
      </c>
      <c r="S188" s="214"/>
    </row>
    <row r="189" spans="1:19" s="109" customFormat="1" ht="75" customHeight="1" outlineLevel="2" x14ac:dyDescent="0.55000000000000004">
      <c r="A189" s="173">
        <v>11</v>
      </c>
      <c r="B189" s="275">
        <v>840</v>
      </c>
      <c r="C189" s="175">
        <v>4247</v>
      </c>
      <c r="D189" s="236" t="s">
        <v>184</v>
      </c>
      <c r="E189" s="411">
        <v>719</v>
      </c>
      <c r="F189" s="411">
        <f t="shared" si="158"/>
        <v>28</v>
      </c>
      <c r="G189" s="177">
        <f t="shared" si="159"/>
        <v>747</v>
      </c>
      <c r="H189" s="178">
        <v>28</v>
      </c>
      <c r="I189" s="179"/>
      <c r="J189" s="180"/>
      <c r="K189" s="180"/>
      <c r="L189" s="180"/>
      <c r="M189" s="180"/>
      <c r="N189" s="105"/>
      <c r="O189" s="106"/>
      <c r="P189" s="103">
        <f t="shared" si="160"/>
        <v>28</v>
      </c>
      <c r="Q189" s="105"/>
      <c r="R189" s="106">
        <f t="shared" si="161"/>
        <v>28</v>
      </c>
      <c r="S189" s="252"/>
    </row>
    <row r="190" spans="1:19" s="217" customFormat="1" ht="75" customHeight="1" outlineLevel="2" x14ac:dyDescent="0.55000000000000004">
      <c r="A190" s="215">
        <v>11</v>
      </c>
      <c r="B190" s="175">
        <v>840</v>
      </c>
      <c r="C190" s="175">
        <v>4295</v>
      </c>
      <c r="D190" s="236" t="s">
        <v>185</v>
      </c>
      <c r="E190" s="411">
        <v>169</v>
      </c>
      <c r="F190" s="411">
        <f t="shared" si="158"/>
        <v>40</v>
      </c>
      <c r="G190" s="177">
        <f t="shared" si="159"/>
        <v>209</v>
      </c>
      <c r="H190" s="128">
        <v>40</v>
      </c>
      <c r="I190" s="129"/>
      <c r="J190" s="130"/>
      <c r="K190" s="130"/>
      <c r="L190" s="130"/>
      <c r="M190" s="130"/>
      <c r="N190" s="231"/>
      <c r="O190" s="190"/>
      <c r="P190" s="103">
        <f t="shared" si="160"/>
        <v>40</v>
      </c>
      <c r="Q190" s="231"/>
      <c r="R190" s="106">
        <f t="shared" si="161"/>
        <v>40</v>
      </c>
      <c r="S190" s="216"/>
    </row>
    <row r="191" spans="1:19" s="217" customFormat="1" ht="75" customHeight="1" outlineLevel="2" x14ac:dyDescent="0.55000000000000004">
      <c r="A191" s="215">
        <v>11</v>
      </c>
      <c r="B191" s="175">
        <v>840</v>
      </c>
      <c r="C191" s="175">
        <v>4390</v>
      </c>
      <c r="D191" s="236" t="s">
        <v>186</v>
      </c>
      <c r="E191" s="411">
        <v>217</v>
      </c>
      <c r="F191" s="411">
        <f t="shared" ref="F191:F194" si="162">R191</f>
        <v>50</v>
      </c>
      <c r="G191" s="177">
        <f t="shared" ref="G191:G194" si="163">E191+F191</f>
        <v>267</v>
      </c>
      <c r="H191" s="128">
        <v>50</v>
      </c>
      <c r="I191" s="129"/>
      <c r="J191" s="130"/>
      <c r="K191" s="130"/>
      <c r="L191" s="130"/>
      <c r="M191" s="130"/>
      <c r="N191" s="231"/>
      <c r="O191" s="190"/>
      <c r="P191" s="103">
        <f t="shared" ref="P191:P193" si="164">SUM(H191:O191)</f>
        <v>50</v>
      </c>
      <c r="Q191" s="231"/>
      <c r="R191" s="106">
        <f t="shared" ref="R191:R194" si="165">SUM(P191:Q191)</f>
        <v>50</v>
      </c>
      <c r="S191" s="412"/>
    </row>
    <row r="192" spans="1:19" s="134" customFormat="1" ht="75" customHeight="1" outlineLevel="2" x14ac:dyDescent="0.55000000000000004">
      <c r="A192" s="123">
        <v>11</v>
      </c>
      <c r="B192" s="171">
        <v>840</v>
      </c>
      <c r="C192" s="171">
        <v>4391</v>
      </c>
      <c r="D192" s="356" t="s">
        <v>187</v>
      </c>
      <c r="E192" s="411">
        <v>184</v>
      </c>
      <c r="F192" s="411">
        <f t="shared" si="162"/>
        <v>75</v>
      </c>
      <c r="G192" s="127">
        <f t="shared" si="163"/>
        <v>259</v>
      </c>
      <c r="H192" s="128">
        <v>75</v>
      </c>
      <c r="I192" s="129"/>
      <c r="J192" s="130"/>
      <c r="K192" s="130"/>
      <c r="L192" s="130"/>
      <c r="M192" s="130"/>
      <c r="N192" s="231"/>
      <c r="O192" s="190"/>
      <c r="P192" s="132">
        <f t="shared" si="164"/>
        <v>75</v>
      </c>
      <c r="Q192" s="231"/>
      <c r="R192" s="190">
        <f t="shared" si="165"/>
        <v>75</v>
      </c>
      <c r="S192" s="133"/>
    </row>
    <row r="193" spans="1:20" s="217" customFormat="1" ht="75" customHeight="1" outlineLevel="2" x14ac:dyDescent="0.55000000000000004">
      <c r="A193" s="215">
        <v>11</v>
      </c>
      <c r="B193" s="175">
        <v>840</v>
      </c>
      <c r="C193" s="175">
        <v>4721</v>
      </c>
      <c r="D193" s="236" t="s">
        <v>188</v>
      </c>
      <c r="E193" s="411">
        <v>20</v>
      </c>
      <c r="F193" s="411">
        <f t="shared" si="162"/>
        <v>18</v>
      </c>
      <c r="G193" s="177">
        <f t="shared" si="163"/>
        <v>38</v>
      </c>
      <c r="H193" s="128">
        <v>18</v>
      </c>
      <c r="I193" s="129"/>
      <c r="J193" s="130"/>
      <c r="K193" s="130"/>
      <c r="L193" s="130"/>
      <c r="M193" s="130"/>
      <c r="N193" s="231"/>
      <c r="O193" s="190"/>
      <c r="P193" s="103">
        <f t="shared" si="164"/>
        <v>18</v>
      </c>
      <c r="Q193" s="231"/>
      <c r="R193" s="106">
        <f t="shared" si="165"/>
        <v>18</v>
      </c>
      <c r="S193" s="216"/>
    </row>
    <row r="194" spans="1:20" s="217" customFormat="1" ht="75" customHeight="1" outlineLevel="2" thickBot="1" x14ac:dyDescent="0.6">
      <c r="A194" s="460">
        <v>11</v>
      </c>
      <c r="B194" s="175">
        <v>840</v>
      </c>
      <c r="C194" s="125">
        <v>5061</v>
      </c>
      <c r="D194" s="236" t="s">
        <v>368</v>
      </c>
      <c r="E194" s="411"/>
      <c r="F194" s="411">
        <f t="shared" si="162"/>
        <v>30</v>
      </c>
      <c r="G194" s="177">
        <f t="shared" si="163"/>
        <v>30</v>
      </c>
      <c r="H194" s="128">
        <v>30</v>
      </c>
      <c r="I194" s="129"/>
      <c r="J194" s="130"/>
      <c r="K194" s="130"/>
      <c r="L194" s="130"/>
      <c r="M194" s="130"/>
      <c r="N194" s="231"/>
      <c r="O194" s="190"/>
      <c r="P194" s="103">
        <f t="shared" ref="P194" si="166">SUM(H194:O194)</f>
        <v>30</v>
      </c>
      <c r="Q194" s="231"/>
      <c r="R194" s="106">
        <f t="shared" si="165"/>
        <v>30</v>
      </c>
      <c r="S194" s="216"/>
    </row>
    <row r="195" spans="1:20" s="109" customFormat="1" ht="75" customHeight="1" outlineLevel="1" thickBot="1" x14ac:dyDescent="0.6">
      <c r="A195" s="467"/>
      <c r="B195" s="486" t="s">
        <v>89</v>
      </c>
      <c r="C195" s="486"/>
      <c r="D195" s="487"/>
      <c r="E195" s="120">
        <f t="shared" ref="E195:R195" si="167">SUBTOTAL(9,E188:E194)</f>
        <v>1502</v>
      </c>
      <c r="F195" s="121">
        <f t="shared" si="167"/>
        <v>281</v>
      </c>
      <c r="G195" s="120">
        <f t="shared" si="167"/>
        <v>1783</v>
      </c>
      <c r="H195" s="120">
        <f t="shared" si="167"/>
        <v>281</v>
      </c>
      <c r="I195" s="120">
        <f t="shared" si="167"/>
        <v>0</v>
      </c>
      <c r="J195" s="120">
        <f t="shared" si="167"/>
        <v>0</v>
      </c>
      <c r="K195" s="120">
        <f t="shared" si="167"/>
        <v>0</v>
      </c>
      <c r="L195" s="120">
        <f t="shared" si="167"/>
        <v>0</v>
      </c>
      <c r="M195" s="120">
        <f t="shared" si="167"/>
        <v>0</v>
      </c>
      <c r="N195" s="120">
        <f t="shared" si="167"/>
        <v>0</v>
      </c>
      <c r="O195" s="122">
        <f t="shared" si="167"/>
        <v>0</v>
      </c>
      <c r="P195" s="122">
        <f t="shared" si="167"/>
        <v>281</v>
      </c>
      <c r="Q195" s="122">
        <f t="shared" si="167"/>
        <v>0</v>
      </c>
      <c r="R195" s="122">
        <f t="shared" si="167"/>
        <v>281</v>
      </c>
      <c r="S195" s="119"/>
    </row>
    <row r="196" spans="1:20" s="109" customFormat="1" ht="75" hidden="1" customHeight="1" outlineLevel="2" thickBot="1" x14ac:dyDescent="0.6">
      <c r="A196" s="173"/>
      <c r="B196" s="275">
        <v>850</v>
      </c>
      <c r="C196" s="175"/>
      <c r="D196" s="386"/>
      <c r="E196" s="413"/>
      <c r="F196" s="411">
        <f>R196</f>
        <v>0</v>
      </c>
      <c r="G196" s="177">
        <f>E196+F196</f>
        <v>0</v>
      </c>
      <c r="H196" s="178"/>
      <c r="I196" s="179"/>
      <c r="J196" s="180"/>
      <c r="K196" s="180"/>
      <c r="L196" s="180"/>
      <c r="M196" s="180"/>
      <c r="N196" s="105"/>
      <c r="O196" s="106"/>
      <c r="P196" s="103">
        <f t="shared" ref="P196" si="168">SUM(H196:N196)</f>
        <v>0</v>
      </c>
      <c r="Q196" s="105"/>
      <c r="R196" s="106">
        <f t="shared" ref="R196" si="169">SUM(P196:Q196)</f>
        <v>0</v>
      </c>
      <c r="S196" s="214"/>
    </row>
    <row r="197" spans="1:20" s="109" customFormat="1" ht="75" hidden="1" customHeight="1" outlineLevel="1" thickBot="1" x14ac:dyDescent="0.6">
      <c r="A197" s="282"/>
      <c r="B197" s="497" t="s">
        <v>118</v>
      </c>
      <c r="C197" s="486"/>
      <c r="D197" s="487"/>
      <c r="E197" s="120">
        <f>SUBTOTAL(9,E196)</f>
        <v>0</v>
      </c>
      <c r="F197" s="121">
        <f>SUBTOTAL(9,F196)</f>
        <v>0</v>
      </c>
      <c r="G197" s="120">
        <f t="shared" ref="G197:R197" si="170">SUBTOTAL(9,G196)</f>
        <v>0</v>
      </c>
      <c r="H197" s="120">
        <f t="shared" si="170"/>
        <v>0</v>
      </c>
      <c r="I197" s="120">
        <f t="shared" si="170"/>
        <v>0</v>
      </c>
      <c r="J197" s="120">
        <f t="shared" si="170"/>
        <v>0</v>
      </c>
      <c r="K197" s="120">
        <f t="shared" si="170"/>
        <v>0</v>
      </c>
      <c r="L197" s="120">
        <f t="shared" si="170"/>
        <v>0</v>
      </c>
      <c r="M197" s="120">
        <f t="shared" si="170"/>
        <v>0</v>
      </c>
      <c r="N197" s="120">
        <f t="shared" si="170"/>
        <v>0</v>
      </c>
      <c r="O197" s="122">
        <f t="shared" si="170"/>
        <v>0</v>
      </c>
      <c r="P197" s="122">
        <f t="shared" si="170"/>
        <v>0</v>
      </c>
      <c r="Q197" s="122">
        <f t="shared" si="170"/>
        <v>0</v>
      </c>
      <c r="R197" s="122">
        <f t="shared" si="170"/>
        <v>0</v>
      </c>
      <c r="S197" s="119"/>
    </row>
    <row r="198" spans="1:20" s="170" customFormat="1" ht="75" customHeight="1" collapsed="1" x14ac:dyDescent="0.55000000000000004">
      <c r="A198" s="465">
        <v>2</v>
      </c>
      <c r="B198" s="184">
        <v>931</v>
      </c>
      <c r="C198" s="160">
        <v>4894</v>
      </c>
      <c r="D198" s="161" t="s">
        <v>149</v>
      </c>
      <c r="E198" s="138">
        <v>29275</v>
      </c>
      <c r="F198" s="138">
        <f t="shared" ref="F198:F209" si="171">R198</f>
        <v>16264</v>
      </c>
      <c r="G198" s="205">
        <f t="shared" ref="G198:G209" si="172">E198+F198</f>
        <v>45539</v>
      </c>
      <c r="H198" s="163"/>
      <c r="I198" s="164"/>
      <c r="J198" s="165"/>
      <c r="K198" s="165"/>
      <c r="L198" s="165"/>
      <c r="M198" s="165"/>
      <c r="N198" s="165"/>
      <c r="O198" s="206">
        <v>16264</v>
      </c>
      <c r="P198" s="167">
        <f t="shared" ref="P198:P221" si="173">SUM(H198:O198)</f>
        <v>16264</v>
      </c>
      <c r="Q198" s="165"/>
      <c r="R198" s="206">
        <f t="shared" ref="R198:R221" si="174">SUM(P198:Q198)</f>
        <v>16264</v>
      </c>
      <c r="S198" s="414"/>
    </row>
    <row r="199" spans="1:20" s="134" customFormat="1" ht="75" customHeight="1" x14ac:dyDescent="0.55000000000000004">
      <c r="A199" s="123">
        <v>13</v>
      </c>
      <c r="B199" s="124">
        <v>931</v>
      </c>
      <c r="C199" s="171">
        <v>4896</v>
      </c>
      <c r="D199" s="415" t="s">
        <v>190</v>
      </c>
      <c r="E199" s="127">
        <v>100</v>
      </c>
      <c r="F199" s="127">
        <f t="shared" si="171"/>
        <v>140</v>
      </c>
      <c r="G199" s="127">
        <f t="shared" si="172"/>
        <v>240</v>
      </c>
      <c r="H199" s="128">
        <v>140</v>
      </c>
      <c r="I199" s="129"/>
      <c r="J199" s="130"/>
      <c r="K199" s="289"/>
      <c r="L199" s="130"/>
      <c r="M199" s="130"/>
      <c r="N199" s="130"/>
      <c r="O199" s="190"/>
      <c r="P199" s="132">
        <f t="shared" si="173"/>
        <v>140</v>
      </c>
      <c r="Q199" s="130"/>
      <c r="R199" s="190">
        <f t="shared" si="174"/>
        <v>140</v>
      </c>
      <c r="S199" s="133"/>
    </row>
    <row r="200" spans="1:20" s="170" customFormat="1" ht="75" customHeight="1" x14ac:dyDescent="0.55000000000000004">
      <c r="A200" s="183">
        <v>16</v>
      </c>
      <c r="B200" s="184">
        <v>931</v>
      </c>
      <c r="C200" s="157">
        <v>5062</v>
      </c>
      <c r="D200" s="236" t="s">
        <v>194</v>
      </c>
      <c r="E200" s="138"/>
      <c r="F200" s="138">
        <f t="shared" si="171"/>
        <v>100</v>
      </c>
      <c r="G200" s="205">
        <f t="shared" si="172"/>
        <v>100</v>
      </c>
      <c r="H200" s="140">
        <v>100</v>
      </c>
      <c r="I200" s="164"/>
      <c r="J200" s="165"/>
      <c r="K200" s="406"/>
      <c r="L200" s="165"/>
      <c r="M200" s="165"/>
      <c r="N200" s="165"/>
      <c r="O200" s="206"/>
      <c r="P200" s="167">
        <f t="shared" si="173"/>
        <v>100</v>
      </c>
      <c r="Q200" s="165"/>
      <c r="R200" s="206">
        <f t="shared" si="174"/>
        <v>100</v>
      </c>
      <c r="S200" s="207"/>
    </row>
    <row r="201" spans="1:20" s="109" customFormat="1" ht="75" customHeight="1" x14ac:dyDescent="0.55000000000000004">
      <c r="A201" s="173">
        <v>21</v>
      </c>
      <c r="B201" s="98">
        <v>931</v>
      </c>
      <c r="C201" s="99">
        <v>3928</v>
      </c>
      <c r="D201" s="161" t="s">
        <v>245</v>
      </c>
      <c r="E201" s="102">
        <v>6300</v>
      </c>
      <c r="F201" s="127">
        <f t="shared" si="171"/>
        <v>76</v>
      </c>
      <c r="G201" s="177">
        <f t="shared" si="172"/>
        <v>6376</v>
      </c>
      <c r="H201" s="103">
        <v>76</v>
      </c>
      <c r="I201" s="104"/>
      <c r="J201" s="105"/>
      <c r="K201" s="180"/>
      <c r="L201" s="105"/>
      <c r="M201" s="105"/>
      <c r="N201" s="105"/>
      <c r="O201" s="106"/>
      <c r="P201" s="103">
        <f t="shared" si="173"/>
        <v>76</v>
      </c>
      <c r="Q201" s="105"/>
      <c r="R201" s="106">
        <f t="shared" si="174"/>
        <v>76</v>
      </c>
      <c r="S201" s="214" t="s">
        <v>330</v>
      </c>
      <c r="T201" s="416"/>
    </row>
    <row r="202" spans="1:20" s="109" customFormat="1" ht="75" customHeight="1" x14ac:dyDescent="0.55000000000000004">
      <c r="A202" s="173">
        <v>21</v>
      </c>
      <c r="B202" s="208">
        <v>931</v>
      </c>
      <c r="C202" s="175">
        <v>4539</v>
      </c>
      <c r="D202" s="417" t="s">
        <v>246</v>
      </c>
      <c r="E202" s="357">
        <v>2020</v>
      </c>
      <c r="F202" s="127">
        <f t="shared" si="171"/>
        <v>150</v>
      </c>
      <c r="G202" s="177">
        <f t="shared" si="172"/>
        <v>2170</v>
      </c>
      <c r="H202" s="393">
        <v>150</v>
      </c>
      <c r="I202" s="389"/>
      <c r="J202" s="375"/>
      <c r="K202" s="375"/>
      <c r="L202" s="375"/>
      <c r="M202" s="375"/>
      <c r="N202" s="375"/>
      <c r="O202" s="390"/>
      <c r="P202" s="103">
        <f t="shared" si="173"/>
        <v>150</v>
      </c>
      <c r="Q202" s="375"/>
      <c r="R202" s="106">
        <f t="shared" si="174"/>
        <v>150</v>
      </c>
      <c r="S202" s="388"/>
      <c r="T202" s="416"/>
    </row>
    <row r="203" spans="1:20" s="109" customFormat="1" ht="75" customHeight="1" x14ac:dyDescent="0.55000000000000004">
      <c r="A203" s="173">
        <v>21</v>
      </c>
      <c r="B203" s="208">
        <v>931</v>
      </c>
      <c r="C203" s="175">
        <v>3802</v>
      </c>
      <c r="D203" s="417" t="s">
        <v>247</v>
      </c>
      <c r="E203" s="357">
        <v>3055</v>
      </c>
      <c r="F203" s="127">
        <f t="shared" si="171"/>
        <v>300</v>
      </c>
      <c r="G203" s="177">
        <f t="shared" si="172"/>
        <v>3355</v>
      </c>
      <c r="H203" s="393">
        <v>300</v>
      </c>
      <c r="I203" s="389"/>
      <c r="J203" s="375"/>
      <c r="K203" s="375"/>
      <c r="L203" s="375"/>
      <c r="M203" s="375"/>
      <c r="N203" s="375"/>
      <c r="O203" s="390"/>
      <c r="P203" s="103">
        <f t="shared" si="173"/>
        <v>300</v>
      </c>
      <c r="Q203" s="375"/>
      <c r="R203" s="106">
        <f t="shared" si="174"/>
        <v>300</v>
      </c>
      <c r="S203" s="388"/>
      <c r="T203" s="416"/>
    </row>
    <row r="204" spans="1:20" s="109" customFormat="1" ht="75" customHeight="1" x14ac:dyDescent="0.55000000000000004">
      <c r="A204" s="173">
        <v>21</v>
      </c>
      <c r="B204" s="208">
        <v>931</v>
      </c>
      <c r="C204" s="175">
        <v>3939</v>
      </c>
      <c r="D204" s="417" t="s">
        <v>248</v>
      </c>
      <c r="E204" s="357">
        <v>10760</v>
      </c>
      <c r="F204" s="127">
        <f t="shared" si="171"/>
        <v>600</v>
      </c>
      <c r="G204" s="177">
        <f t="shared" si="172"/>
        <v>11360</v>
      </c>
      <c r="H204" s="393">
        <v>600</v>
      </c>
      <c r="I204" s="389"/>
      <c r="J204" s="375"/>
      <c r="K204" s="375"/>
      <c r="L204" s="375"/>
      <c r="M204" s="375"/>
      <c r="N204" s="375"/>
      <c r="O204" s="390"/>
      <c r="P204" s="103">
        <f t="shared" si="173"/>
        <v>600</v>
      </c>
      <c r="Q204" s="375"/>
      <c r="R204" s="106">
        <f t="shared" si="174"/>
        <v>600</v>
      </c>
      <c r="S204" s="388"/>
      <c r="T204" s="416"/>
    </row>
    <row r="205" spans="1:20" s="170" customFormat="1" ht="75" customHeight="1" x14ac:dyDescent="0.55000000000000004">
      <c r="A205" s="158">
        <v>21</v>
      </c>
      <c r="B205" s="159">
        <v>931</v>
      </c>
      <c r="C205" s="160">
        <v>4105</v>
      </c>
      <c r="D205" s="417" t="s">
        <v>249</v>
      </c>
      <c r="E205" s="367">
        <v>340</v>
      </c>
      <c r="F205" s="138">
        <f t="shared" si="171"/>
        <v>1000</v>
      </c>
      <c r="G205" s="205">
        <f t="shared" si="172"/>
        <v>1340</v>
      </c>
      <c r="H205" s="418">
        <f>122.65-72</f>
        <v>50.650000000000006</v>
      </c>
      <c r="I205" s="379"/>
      <c r="J205" s="380"/>
      <c r="K205" s="380"/>
      <c r="L205" s="380"/>
      <c r="M205" s="380"/>
      <c r="N205" s="380"/>
      <c r="O205" s="381">
        <f>877.35+72</f>
        <v>949.35</v>
      </c>
      <c r="P205" s="167">
        <f t="shared" si="173"/>
        <v>1000</v>
      </c>
      <c r="Q205" s="380"/>
      <c r="R205" s="206">
        <f t="shared" si="174"/>
        <v>1000</v>
      </c>
      <c r="S205" s="419"/>
    </row>
    <row r="206" spans="1:20" s="134" customFormat="1" ht="75" customHeight="1" x14ac:dyDescent="0.55000000000000004">
      <c r="A206" s="123">
        <v>21</v>
      </c>
      <c r="B206" s="124">
        <v>931</v>
      </c>
      <c r="C206" s="171">
        <v>4098</v>
      </c>
      <c r="D206" s="420" t="s">
        <v>348</v>
      </c>
      <c r="E206" s="357">
        <v>22798</v>
      </c>
      <c r="F206" s="127">
        <f t="shared" si="171"/>
        <v>5100</v>
      </c>
      <c r="G206" s="127">
        <f t="shared" si="172"/>
        <v>27898</v>
      </c>
      <c r="H206" s="358"/>
      <c r="I206" s="359"/>
      <c r="J206" s="360"/>
      <c r="K206" s="360"/>
      <c r="L206" s="360"/>
      <c r="M206" s="360"/>
      <c r="N206" s="360"/>
      <c r="O206" s="361">
        <v>5100</v>
      </c>
      <c r="P206" s="132">
        <f t="shared" si="173"/>
        <v>5100</v>
      </c>
      <c r="Q206" s="360"/>
      <c r="R206" s="190">
        <f t="shared" si="174"/>
        <v>5100</v>
      </c>
      <c r="S206" s="377" t="s">
        <v>347</v>
      </c>
      <c r="T206" s="421"/>
    </row>
    <row r="207" spans="1:20" s="170" customFormat="1" ht="75" customHeight="1" x14ac:dyDescent="0.55000000000000004">
      <c r="A207" s="158">
        <v>21</v>
      </c>
      <c r="B207" s="159">
        <v>931</v>
      </c>
      <c r="C207" s="160">
        <v>4099</v>
      </c>
      <c r="D207" s="417" t="s">
        <v>250</v>
      </c>
      <c r="E207" s="367">
        <v>1597</v>
      </c>
      <c r="F207" s="138">
        <f t="shared" si="171"/>
        <v>2200</v>
      </c>
      <c r="G207" s="205">
        <f t="shared" si="172"/>
        <v>3797</v>
      </c>
      <c r="H207" s="418"/>
      <c r="I207" s="379"/>
      <c r="J207" s="380"/>
      <c r="K207" s="380"/>
      <c r="L207" s="380"/>
      <c r="M207" s="380"/>
      <c r="N207" s="380"/>
      <c r="O207" s="381">
        <v>2200</v>
      </c>
      <c r="P207" s="167">
        <f t="shared" si="173"/>
        <v>2200</v>
      </c>
      <c r="Q207" s="380"/>
      <c r="R207" s="206">
        <f t="shared" si="174"/>
        <v>2200</v>
      </c>
      <c r="S207" s="422"/>
      <c r="T207" s="169"/>
    </row>
    <row r="208" spans="1:20" s="170" customFormat="1" ht="75" customHeight="1" x14ac:dyDescent="0.55000000000000004">
      <c r="A208" s="158">
        <v>21</v>
      </c>
      <c r="B208" s="159">
        <v>931</v>
      </c>
      <c r="C208" s="160">
        <v>4979</v>
      </c>
      <c r="D208" s="417" t="s">
        <v>251</v>
      </c>
      <c r="E208" s="367">
        <v>180</v>
      </c>
      <c r="F208" s="138">
        <f t="shared" si="171"/>
        <v>180</v>
      </c>
      <c r="G208" s="205">
        <f t="shared" si="172"/>
        <v>360</v>
      </c>
      <c r="H208" s="418">
        <v>180</v>
      </c>
      <c r="I208" s="379"/>
      <c r="J208" s="380"/>
      <c r="K208" s="380"/>
      <c r="L208" s="380"/>
      <c r="M208" s="380"/>
      <c r="N208" s="380"/>
      <c r="O208" s="381"/>
      <c r="P208" s="167">
        <f t="shared" si="173"/>
        <v>180</v>
      </c>
      <c r="Q208" s="380"/>
      <c r="R208" s="206">
        <f t="shared" si="174"/>
        <v>180</v>
      </c>
      <c r="S208" s="422"/>
      <c r="T208" s="169"/>
    </row>
    <row r="209" spans="1:20" s="109" customFormat="1" ht="75" customHeight="1" x14ac:dyDescent="0.55000000000000004">
      <c r="A209" s="173">
        <v>21</v>
      </c>
      <c r="B209" s="208">
        <v>931</v>
      </c>
      <c r="C209" s="175">
        <v>4537</v>
      </c>
      <c r="D209" s="417" t="s">
        <v>252</v>
      </c>
      <c r="E209" s="357">
        <v>1800</v>
      </c>
      <c r="F209" s="127">
        <f t="shared" si="171"/>
        <v>600</v>
      </c>
      <c r="G209" s="177">
        <f t="shared" si="172"/>
        <v>2400</v>
      </c>
      <c r="H209" s="393">
        <v>600</v>
      </c>
      <c r="I209" s="389"/>
      <c r="J209" s="375"/>
      <c r="K209" s="375"/>
      <c r="L209" s="375"/>
      <c r="M209" s="375"/>
      <c r="N209" s="375"/>
      <c r="O209" s="390"/>
      <c r="P209" s="103">
        <f t="shared" si="173"/>
        <v>600</v>
      </c>
      <c r="Q209" s="375"/>
      <c r="R209" s="106">
        <f t="shared" si="174"/>
        <v>600</v>
      </c>
      <c r="S209" s="388"/>
      <c r="T209" s="416"/>
    </row>
    <row r="210" spans="1:20" s="134" customFormat="1" ht="75" customHeight="1" x14ac:dyDescent="0.55000000000000004">
      <c r="A210" s="147">
        <v>21</v>
      </c>
      <c r="B210" s="124">
        <v>931</v>
      </c>
      <c r="C210" s="125">
        <v>5063</v>
      </c>
      <c r="D210" s="420" t="s">
        <v>253</v>
      </c>
      <c r="E210" s="357"/>
      <c r="F210" s="127">
        <f t="shared" ref="F210:F226" si="175">R210</f>
        <v>300</v>
      </c>
      <c r="G210" s="127">
        <f t="shared" ref="G210:G226" si="176">E210+F210</f>
        <v>300</v>
      </c>
      <c r="H210" s="358">
        <v>300</v>
      </c>
      <c r="I210" s="359"/>
      <c r="J210" s="360"/>
      <c r="K210" s="360"/>
      <c r="L210" s="360"/>
      <c r="M210" s="360"/>
      <c r="N210" s="360"/>
      <c r="O210" s="361"/>
      <c r="P210" s="132">
        <f t="shared" si="173"/>
        <v>300</v>
      </c>
      <c r="Q210" s="360"/>
      <c r="R210" s="190">
        <f t="shared" si="174"/>
        <v>300</v>
      </c>
      <c r="S210" s="377"/>
    </row>
    <row r="211" spans="1:20" s="109" customFormat="1" ht="75" customHeight="1" x14ac:dyDescent="0.55000000000000004">
      <c r="A211" s="173">
        <v>21</v>
      </c>
      <c r="B211" s="208">
        <v>931</v>
      </c>
      <c r="C211" s="175">
        <v>4777</v>
      </c>
      <c r="D211" s="417" t="s">
        <v>254</v>
      </c>
      <c r="E211" s="357">
        <v>150</v>
      </c>
      <c r="F211" s="127">
        <f t="shared" si="175"/>
        <v>62</v>
      </c>
      <c r="G211" s="177">
        <f t="shared" si="176"/>
        <v>212</v>
      </c>
      <c r="H211" s="393">
        <f>45+17</f>
        <v>62</v>
      </c>
      <c r="I211" s="389"/>
      <c r="J211" s="375"/>
      <c r="K211" s="375"/>
      <c r="L211" s="375"/>
      <c r="M211" s="375"/>
      <c r="N211" s="375"/>
      <c r="O211" s="390"/>
      <c r="P211" s="103">
        <f t="shared" si="173"/>
        <v>62</v>
      </c>
      <c r="Q211" s="375"/>
      <c r="R211" s="106">
        <f t="shared" si="174"/>
        <v>62</v>
      </c>
      <c r="S211" s="388"/>
    </row>
    <row r="212" spans="1:20" s="109" customFormat="1" ht="75" customHeight="1" x14ac:dyDescent="0.55000000000000004">
      <c r="A212" s="173">
        <v>21</v>
      </c>
      <c r="B212" s="208">
        <v>931</v>
      </c>
      <c r="C212" s="125">
        <v>5064</v>
      </c>
      <c r="D212" s="417" t="s">
        <v>255</v>
      </c>
      <c r="E212" s="357"/>
      <c r="F212" s="127">
        <f t="shared" si="175"/>
        <v>45</v>
      </c>
      <c r="G212" s="177">
        <f t="shared" si="176"/>
        <v>45</v>
      </c>
      <c r="H212" s="393">
        <v>45</v>
      </c>
      <c r="I212" s="389"/>
      <c r="J212" s="375"/>
      <c r="K212" s="375"/>
      <c r="L212" s="375"/>
      <c r="M212" s="375"/>
      <c r="N212" s="375"/>
      <c r="O212" s="390"/>
      <c r="P212" s="103">
        <f t="shared" si="173"/>
        <v>45</v>
      </c>
      <c r="Q212" s="375"/>
      <c r="R212" s="106">
        <f t="shared" si="174"/>
        <v>45</v>
      </c>
      <c r="S212" s="388"/>
    </row>
    <row r="213" spans="1:20" s="109" customFormat="1" ht="75" customHeight="1" x14ac:dyDescent="0.55000000000000004">
      <c r="A213" s="173">
        <v>21</v>
      </c>
      <c r="B213" s="208">
        <v>931</v>
      </c>
      <c r="C213" s="125">
        <v>5065</v>
      </c>
      <c r="D213" s="417" t="s">
        <v>256</v>
      </c>
      <c r="E213" s="357"/>
      <c r="F213" s="127">
        <f t="shared" si="175"/>
        <v>687</v>
      </c>
      <c r="G213" s="177">
        <f t="shared" si="176"/>
        <v>687</v>
      </c>
      <c r="H213" s="393">
        <v>687</v>
      </c>
      <c r="I213" s="389"/>
      <c r="J213" s="375"/>
      <c r="K213" s="375"/>
      <c r="L213" s="375"/>
      <c r="M213" s="375"/>
      <c r="N213" s="375"/>
      <c r="O213" s="390"/>
      <c r="P213" s="103">
        <f t="shared" si="173"/>
        <v>687</v>
      </c>
      <c r="Q213" s="375"/>
      <c r="R213" s="106">
        <f t="shared" si="174"/>
        <v>687</v>
      </c>
      <c r="S213" s="388"/>
    </row>
    <row r="214" spans="1:20" s="134" customFormat="1" ht="75" customHeight="1" x14ac:dyDescent="0.55000000000000004">
      <c r="A214" s="123">
        <v>22</v>
      </c>
      <c r="B214" s="124">
        <v>931</v>
      </c>
      <c r="C214" s="171">
        <v>4986</v>
      </c>
      <c r="D214" s="420" t="s">
        <v>269</v>
      </c>
      <c r="E214" s="357">
        <v>34500</v>
      </c>
      <c r="F214" s="127">
        <f t="shared" si="175"/>
        <v>45500</v>
      </c>
      <c r="G214" s="127">
        <f t="shared" si="176"/>
        <v>80000</v>
      </c>
      <c r="H214" s="358">
        <v>2000</v>
      </c>
      <c r="I214" s="359"/>
      <c r="J214" s="360"/>
      <c r="K214" s="360"/>
      <c r="L214" s="360"/>
      <c r="M214" s="360"/>
      <c r="N214" s="360"/>
      <c r="O214" s="361">
        <v>8500</v>
      </c>
      <c r="P214" s="132">
        <f t="shared" si="173"/>
        <v>10500</v>
      </c>
      <c r="Q214" s="360">
        <v>35000</v>
      </c>
      <c r="R214" s="190">
        <f t="shared" si="174"/>
        <v>45500</v>
      </c>
      <c r="S214" s="377" t="s">
        <v>344</v>
      </c>
    </row>
    <row r="215" spans="1:20" s="134" customFormat="1" ht="75" customHeight="1" x14ac:dyDescent="0.55000000000000004">
      <c r="A215" s="123">
        <v>22</v>
      </c>
      <c r="B215" s="124">
        <v>931</v>
      </c>
      <c r="C215" s="171">
        <v>4096</v>
      </c>
      <c r="D215" s="420" t="s">
        <v>276</v>
      </c>
      <c r="E215" s="357">
        <v>5200</v>
      </c>
      <c r="F215" s="127">
        <f t="shared" si="175"/>
        <v>1400</v>
      </c>
      <c r="G215" s="127">
        <f t="shared" si="176"/>
        <v>6600</v>
      </c>
      <c r="H215" s="358">
        <v>700</v>
      </c>
      <c r="I215" s="359"/>
      <c r="J215" s="360"/>
      <c r="K215" s="360"/>
      <c r="L215" s="360"/>
      <c r="M215" s="360"/>
      <c r="N215" s="360"/>
      <c r="O215" s="361"/>
      <c r="P215" s="132">
        <f t="shared" si="173"/>
        <v>700</v>
      </c>
      <c r="Q215" s="360">
        <v>700</v>
      </c>
      <c r="R215" s="190">
        <f t="shared" si="174"/>
        <v>1400</v>
      </c>
      <c r="S215" s="377" t="s">
        <v>371</v>
      </c>
    </row>
    <row r="216" spans="1:20" s="134" customFormat="1" ht="75" customHeight="1" x14ac:dyDescent="0.55000000000000004">
      <c r="A216" s="123">
        <v>23</v>
      </c>
      <c r="B216" s="124">
        <v>931</v>
      </c>
      <c r="C216" s="125">
        <v>5066</v>
      </c>
      <c r="D216" s="420" t="s">
        <v>277</v>
      </c>
      <c r="E216" s="357"/>
      <c r="F216" s="127">
        <f t="shared" si="175"/>
        <v>45</v>
      </c>
      <c r="G216" s="127">
        <f t="shared" si="176"/>
        <v>45</v>
      </c>
      <c r="H216" s="358">
        <v>45</v>
      </c>
      <c r="I216" s="359"/>
      <c r="J216" s="360"/>
      <c r="K216" s="360"/>
      <c r="L216" s="360"/>
      <c r="M216" s="360"/>
      <c r="N216" s="360"/>
      <c r="O216" s="361"/>
      <c r="P216" s="132">
        <f t="shared" si="173"/>
        <v>45</v>
      </c>
      <c r="Q216" s="360"/>
      <c r="R216" s="190">
        <f t="shared" si="174"/>
        <v>45</v>
      </c>
      <c r="S216" s="377"/>
    </row>
    <row r="217" spans="1:20" s="134" customFormat="1" ht="75" customHeight="1" x14ac:dyDescent="0.55000000000000004">
      <c r="A217" s="123">
        <v>23</v>
      </c>
      <c r="B217" s="124">
        <v>931</v>
      </c>
      <c r="C217" s="125">
        <v>5067</v>
      </c>
      <c r="D217" s="420" t="s">
        <v>278</v>
      </c>
      <c r="E217" s="357"/>
      <c r="F217" s="127">
        <f t="shared" si="175"/>
        <v>20</v>
      </c>
      <c r="G217" s="127">
        <f t="shared" si="176"/>
        <v>20</v>
      </c>
      <c r="H217" s="358">
        <v>20</v>
      </c>
      <c r="I217" s="359"/>
      <c r="J217" s="360"/>
      <c r="K217" s="360"/>
      <c r="L217" s="360"/>
      <c r="M217" s="360"/>
      <c r="N217" s="360"/>
      <c r="O217" s="361"/>
      <c r="P217" s="132">
        <f t="shared" si="173"/>
        <v>20</v>
      </c>
      <c r="Q217" s="360"/>
      <c r="R217" s="190">
        <f t="shared" si="174"/>
        <v>20</v>
      </c>
      <c r="S217" s="377"/>
    </row>
    <row r="218" spans="1:20" s="170" customFormat="1" ht="75" customHeight="1" x14ac:dyDescent="0.55000000000000004">
      <c r="A218" s="158">
        <v>26</v>
      </c>
      <c r="B218" s="159">
        <v>931</v>
      </c>
      <c r="C218" s="160">
        <v>4228</v>
      </c>
      <c r="D218" s="417" t="s">
        <v>284</v>
      </c>
      <c r="E218" s="367">
        <v>3394</v>
      </c>
      <c r="F218" s="138">
        <f t="shared" si="175"/>
        <v>375</v>
      </c>
      <c r="G218" s="205">
        <f t="shared" si="176"/>
        <v>3769</v>
      </c>
      <c r="H218" s="418">
        <f>165+210</f>
        <v>375</v>
      </c>
      <c r="I218" s="379"/>
      <c r="J218" s="380"/>
      <c r="K218" s="380"/>
      <c r="L218" s="380"/>
      <c r="M218" s="380"/>
      <c r="N218" s="380"/>
      <c r="O218" s="381"/>
      <c r="P218" s="167">
        <f t="shared" si="173"/>
        <v>375</v>
      </c>
      <c r="Q218" s="380"/>
      <c r="R218" s="206">
        <f t="shared" si="174"/>
        <v>375</v>
      </c>
      <c r="S218" s="419"/>
    </row>
    <row r="219" spans="1:20" s="170" customFormat="1" ht="75" customHeight="1" x14ac:dyDescent="0.55000000000000004">
      <c r="A219" s="158">
        <v>26</v>
      </c>
      <c r="B219" s="159">
        <v>931</v>
      </c>
      <c r="C219" s="160">
        <v>4339</v>
      </c>
      <c r="D219" s="417" t="s">
        <v>286</v>
      </c>
      <c r="E219" s="367">
        <v>500</v>
      </c>
      <c r="F219" s="138">
        <f t="shared" si="175"/>
        <v>200</v>
      </c>
      <c r="G219" s="205">
        <f t="shared" si="176"/>
        <v>700</v>
      </c>
      <c r="H219" s="418">
        <v>200</v>
      </c>
      <c r="I219" s="379"/>
      <c r="J219" s="380"/>
      <c r="K219" s="380"/>
      <c r="L219" s="380"/>
      <c r="M219" s="380"/>
      <c r="N219" s="380"/>
      <c r="O219" s="381"/>
      <c r="P219" s="167">
        <f t="shared" si="173"/>
        <v>200</v>
      </c>
      <c r="Q219" s="380"/>
      <c r="R219" s="206">
        <f t="shared" si="174"/>
        <v>200</v>
      </c>
      <c r="S219" s="422"/>
    </row>
    <row r="220" spans="1:20" s="170" customFormat="1" ht="91.8" x14ac:dyDescent="0.55000000000000004">
      <c r="A220" s="158">
        <v>26</v>
      </c>
      <c r="B220" s="159">
        <v>931</v>
      </c>
      <c r="C220" s="157">
        <v>5068</v>
      </c>
      <c r="D220" s="417" t="s">
        <v>287</v>
      </c>
      <c r="E220" s="367"/>
      <c r="F220" s="138">
        <f t="shared" si="175"/>
        <v>90</v>
      </c>
      <c r="G220" s="205">
        <f t="shared" si="176"/>
        <v>90</v>
      </c>
      <c r="H220" s="418">
        <v>90</v>
      </c>
      <c r="I220" s="379"/>
      <c r="J220" s="380"/>
      <c r="K220" s="380"/>
      <c r="L220" s="380"/>
      <c r="M220" s="380"/>
      <c r="N220" s="380"/>
      <c r="O220" s="381"/>
      <c r="P220" s="167">
        <f t="shared" si="173"/>
        <v>90</v>
      </c>
      <c r="Q220" s="380"/>
      <c r="R220" s="206">
        <f t="shared" si="174"/>
        <v>90</v>
      </c>
      <c r="S220" s="422"/>
    </row>
    <row r="221" spans="1:20" s="134" customFormat="1" ht="75" customHeight="1" x14ac:dyDescent="0.55000000000000004">
      <c r="A221" s="123">
        <v>26</v>
      </c>
      <c r="B221" s="124">
        <v>931</v>
      </c>
      <c r="C221" s="171">
        <v>4232</v>
      </c>
      <c r="D221" s="420" t="s">
        <v>288</v>
      </c>
      <c r="E221" s="357">
        <v>16306</v>
      </c>
      <c r="F221" s="127">
        <f t="shared" ref="F221" si="177">R221</f>
        <v>2000</v>
      </c>
      <c r="G221" s="127">
        <f t="shared" ref="G221" si="178">E221+F221</f>
        <v>18306</v>
      </c>
      <c r="H221" s="358"/>
      <c r="I221" s="359"/>
      <c r="J221" s="360"/>
      <c r="K221" s="360"/>
      <c r="L221" s="360"/>
      <c r="M221" s="360"/>
      <c r="N221" s="360"/>
      <c r="O221" s="361">
        <v>2000</v>
      </c>
      <c r="P221" s="132">
        <f t="shared" si="173"/>
        <v>2000</v>
      </c>
      <c r="Q221" s="360"/>
      <c r="R221" s="190">
        <f t="shared" si="174"/>
        <v>2000</v>
      </c>
      <c r="S221" s="423"/>
    </row>
    <row r="222" spans="1:20" s="170" customFormat="1" ht="75" customHeight="1" x14ac:dyDescent="0.55000000000000004">
      <c r="A222" s="158">
        <v>32</v>
      </c>
      <c r="B222" s="159">
        <v>931</v>
      </c>
      <c r="C222" s="137">
        <v>3932</v>
      </c>
      <c r="D222" s="424" t="s">
        <v>328</v>
      </c>
      <c r="E222" s="385">
        <v>8000</v>
      </c>
      <c r="F222" s="138">
        <f t="shared" si="175"/>
        <v>1000</v>
      </c>
      <c r="G222" s="205">
        <f t="shared" si="176"/>
        <v>9000</v>
      </c>
      <c r="H222" s="418"/>
      <c r="I222" s="379"/>
      <c r="J222" s="380"/>
      <c r="K222" s="380"/>
      <c r="L222" s="380"/>
      <c r="M222" s="380"/>
      <c r="N222" s="380"/>
      <c r="O222" s="381">
        <v>1000</v>
      </c>
      <c r="P222" s="167">
        <f t="shared" ref="P222:P226" si="179">SUM(H222:O222)</f>
        <v>1000</v>
      </c>
      <c r="Q222" s="380"/>
      <c r="R222" s="206">
        <f t="shared" ref="R222:R226" si="180">SUM(P222:Q222)</f>
        <v>1000</v>
      </c>
      <c r="S222" s="422"/>
    </row>
    <row r="223" spans="1:20" s="109" customFormat="1" ht="75" customHeight="1" x14ac:dyDescent="0.55000000000000004">
      <c r="A223" s="173"/>
      <c r="B223" s="208">
        <v>931</v>
      </c>
      <c r="C223" s="125">
        <v>5069</v>
      </c>
      <c r="D223" s="424" t="s">
        <v>322</v>
      </c>
      <c r="E223" s="387"/>
      <c r="F223" s="127">
        <f t="shared" si="175"/>
        <v>300</v>
      </c>
      <c r="G223" s="177">
        <f t="shared" si="176"/>
        <v>300</v>
      </c>
      <c r="H223" s="393">
        <v>300</v>
      </c>
      <c r="I223" s="389"/>
      <c r="J223" s="375"/>
      <c r="K223" s="375"/>
      <c r="L223" s="375"/>
      <c r="M223" s="375"/>
      <c r="N223" s="375"/>
      <c r="O223" s="390"/>
      <c r="P223" s="103">
        <f t="shared" si="179"/>
        <v>300</v>
      </c>
      <c r="Q223" s="375"/>
      <c r="R223" s="106">
        <f t="shared" si="180"/>
        <v>300</v>
      </c>
      <c r="S223" s="388"/>
    </row>
    <row r="224" spans="1:20" s="109" customFormat="1" ht="75" customHeight="1" x14ac:dyDescent="0.55000000000000004">
      <c r="A224" s="173"/>
      <c r="B224" s="208">
        <v>931</v>
      </c>
      <c r="C224" s="175">
        <v>3796</v>
      </c>
      <c r="D224" s="424" t="s">
        <v>323</v>
      </c>
      <c r="E224" s="387">
        <v>11140</v>
      </c>
      <c r="F224" s="127">
        <f t="shared" si="175"/>
        <v>1000</v>
      </c>
      <c r="G224" s="177">
        <f t="shared" si="176"/>
        <v>12140</v>
      </c>
      <c r="H224" s="393"/>
      <c r="I224" s="389"/>
      <c r="J224" s="375"/>
      <c r="K224" s="375"/>
      <c r="L224" s="375"/>
      <c r="M224" s="375"/>
      <c r="N224" s="375"/>
      <c r="O224" s="390">
        <v>1000</v>
      </c>
      <c r="P224" s="103">
        <f t="shared" si="179"/>
        <v>1000</v>
      </c>
      <c r="Q224" s="375"/>
      <c r="R224" s="106">
        <f t="shared" si="180"/>
        <v>1000</v>
      </c>
      <c r="S224" s="388"/>
    </row>
    <row r="225" spans="1:19" s="109" customFormat="1" ht="75" customHeight="1" x14ac:dyDescent="0.55000000000000004">
      <c r="A225" s="173"/>
      <c r="B225" s="208">
        <v>931</v>
      </c>
      <c r="C225" s="175">
        <v>4088</v>
      </c>
      <c r="D225" s="424" t="s">
        <v>324</v>
      </c>
      <c r="E225" s="387">
        <v>17091.383999999998</v>
      </c>
      <c r="F225" s="127">
        <f t="shared" si="175"/>
        <v>1091.25</v>
      </c>
      <c r="G225" s="177">
        <f t="shared" si="176"/>
        <v>18182.633999999998</v>
      </c>
      <c r="H225" s="393"/>
      <c r="I225" s="389"/>
      <c r="J225" s="375"/>
      <c r="K225" s="375"/>
      <c r="L225" s="375"/>
      <c r="M225" s="375"/>
      <c r="N225" s="375"/>
      <c r="O225" s="390">
        <v>1091.25</v>
      </c>
      <c r="P225" s="103">
        <f t="shared" si="179"/>
        <v>1091.25</v>
      </c>
      <c r="Q225" s="375"/>
      <c r="R225" s="106">
        <f t="shared" si="180"/>
        <v>1091.25</v>
      </c>
      <c r="S225" s="388"/>
    </row>
    <row r="226" spans="1:19" s="109" customFormat="1" ht="123" thickBot="1" x14ac:dyDescent="0.6">
      <c r="A226" s="451">
        <v>19</v>
      </c>
      <c r="B226" s="208">
        <v>931</v>
      </c>
      <c r="C226" s="175">
        <v>4415</v>
      </c>
      <c r="D226" s="424" t="s">
        <v>354</v>
      </c>
      <c r="E226" s="387">
        <v>720</v>
      </c>
      <c r="F226" s="127">
        <f t="shared" si="175"/>
        <v>175</v>
      </c>
      <c r="G226" s="177">
        <f t="shared" si="176"/>
        <v>895</v>
      </c>
      <c r="H226" s="393">
        <v>175</v>
      </c>
      <c r="I226" s="389"/>
      <c r="J226" s="375"/>
      <c r="K226" s="375"/>
      <c r="L226" s="375"/>
      <c r="M226" s="375"/>
      <c r="N226" s="375"/>
      <c r="O226" s="390"/>
      <c r="P226" s="103">
        <f t="shared" si="179"/>
        <v>175</v>
      </c>
      <c r="Q226" s="375"/>
      <c r="R226" s="106">
        <f t="shared" si="180"/>
        <v>175</v>
      </c>
      <c r="S226" s="388" t="s">
        <v>355</v>
      </c>
    </row>
    <row r="227" spans="1:19" s="109" customFormat="1" ht="75" customHeight="1" thickBot="1" x14ac:dyDescent="0.6">
      <c r="A227" s="469"/>
      <c r="B227" s="486" t="s">
        <v>88</v>
      </c>
      <c r="C227" s="486"/>
      <c r="D227" s="487"/>
      <c r="E227" s="120">
        <f t="shared" ref="E227:R227" si="181">SUBTOTAL(9,E198:E226)</f>
        <v>175226.38399999999</v>
      </c>
      <c r="F227" s="121">
        <f t="shared" si="181"/>
        <v>81000.25</v>
      </c>
      <c r="G227" s="120">
        <f t="shared" si="181"/>
        <v>256226.63399999999</v>
      </c>
      <c r="H227" s="120">
        <f t="shared" si="181"/>
        <v>7195.65</v>
      </c>
      <c r="I227" s="120">
        <f t="shared" si="181"/>
        <v>0</v>
      </c>
      <c r="J227" s="120">
        <f t="shared" si="181"/>
        <v>0</v>
      </c>
      <c r="K227" s="120">
        <f t="shared" si="181"/>
        <v>0</v>
      </c>
      <c r="L227" s="120">
        <f t="shared" si="181"/>
        <v>0</v>
      </c>
      <c r="M227" s="120">
        <f t="shared" si="181"/>
        <v>0</v>
      </c>
      <c r="N227" s="120">
        <f t="shared" si="181"/>
        <v>0</v>
      </c>
      <c r="O227" s="122">
        <f t="shared" si="181"/>
        <v>38104.6</v>
      </c>
      <c r="P227" s="122">
        <f t="shared" si="181"/>
        <v>45300.25</v>
      </c>
      <c r="Q227" s="122">
        <f t="shared" si="181"/>
        <v>35700</v>
      </c>
      <c r="R227" s="122">
        <f t="shared" si="181"/>
        <v>81000.25</v>
      </c>
      <c r="S227" s="204"/>
    </row>
    <row r="228" spans="1:19" s="170" customFormat="1" ht="75" customHeight="1" x14ac:dyDescent="0.55000000000000004">
      <c r="A228" s="454">
        <v>5</v>
      </c>
      <c r="B228" s="159">
        <v>935</v>
      </c>
      <c r="C228" s="157">
        <v>5070</v>
      </c>
      <c r="D228" s="417" t="s">
        <v>152</v>
      </c>
      <c r="E228" s="367"/>
      <c r="F228" s="138">
        <f t="shared" ref="F228:F231" si="182">R228</f>
        <v>360</v>
      </c>
      <c r="G228" s="205">
        <f t="shared" ref="G228:G231" si="183">E228+F228</f>
        <v>360</v>
      </c>
      <c r="H228" s="418">
        <v>360</v>
      </c>
      <c r="I228" s="379"/>
      <c r="J228" s="380"/>
      <c r="K228" s="380"/>
      <c r="L228" s="380"/>
      <c r="M228" s="380"/>
      <c r="N228" s="380"/>
      <c r="O228" s="381"/>
      <c r="P228" s="167">
        <f t="shared" ref="P228:P231" si="184">SUM(H228:O228)</f>
        <v>360</v>
      </c>
      <c r="Q228" s="380"/>
      <c r="R228" s="206">
        <f t="shared" ref="R228:R231" si="185">SUM(P228:Q228)</f>
        <v>360</v>
      </c>
      <c r="S228" s="422"/>
    </row>
    <row r="229" spans="1:19" s="134" customFormat="1" ht="75" customHeight="1" x14ac:dyDescent="0.55000000000000004">
      <c r="A229" s="123">
        <v>14</v>
      </c>
      <c r="B229" s="124">
        <v>935</v>
      </c>
      <c r="C229" s="157">
        <v>5071</v>
      </c>
      <c r="D229" s="420" t="s">
        <v>191</v>
      </c>
      <c r="E229" s="357"/>
      <c r="F229" s="127">
        <f t="shared" si="182"/>
        <v>360</v>
      </c>
      <c r="G229" s="127">
        <f t="shared" si="183"/>
        <v>360</v>
      </c>
      <c r="H229" s="358">
        <v>360</v>
      </c>
      <c r="I229" s="359"/>
      <c r="J229" s="360"/>
      <c r="K229" s="360"/>
      <c r="L229" s="360"/>
      <c r="M229" s="360"/>
      <c r="N229" s="360"/>
      <c r="O229" s="361"/>
      <c r="P229" s="132">
        <f t="shared" si="184"/>
        <v>360</v>
      </c>
      <c r="Q229" s="360"/>
      <c r="R229" s="190">
        <f t="shared" si="185"/>
        <v>360</v>
      </c>
      <c r="S229" s="377"/>
    </row>
    <row r="230" spans="1:19" s="134" customFormat="1" ht="75" customHeight="1" x14ac:dyDescent="0.55000000000000004">
      <c r="A230" s="123">
        <v>14</v>
      </c>
      <c r="B230" s="124">
        <v>935</v>
      </c>
      <c r="C230" s="157">
        <v>5072</v>
      </c>
      <c r="D230" s="420" t="s">
        <v>192</v>
      </c>
      <c r="E230" s="357"/>
      <c r="F230" s="127">
        <f t="shared" si="182"/>
        <v>200</v>
      </c>
      <c r="G230" s="127">
        <f t="shared" si="183"/>
        <v>200</v>
      </c>
      <c r="H230" s="358">
        <v>200</v>
      </c>
      <c r="I230" s="359"/>
      <c r="J230" s="360"/>
      <c r="K230" s="360"/>
      <c r="L230" s="360"/>
      <c r="M230" s="360"/>
      <c r="N230" s="360"/>
      <c r="O230" s="425"/>
      <c r="P230" s="132">
        <f t="shared" si="184"/>
        <v>200</v>
      </c>
      <c r="Q230" s="360"/>
      <c r="R230" s="190">
        <f t="shared" si="185"/>
        <v>200</v>
      </c>
      <c r="S230" s="377"/>
    </row>
    <row r="231" spans="1:19" s="109" customFormat="1" ht="75" customHeight="1" thickBot="1" x14ac:dyDescent="0.6">
      <c r="A231" s="451">
        <v>29</v>
      </c>
      <c r="B231" s="208">
        <v>935</v>
      </c>
      <c r="C231" s="175">
        <v>2061</v>
      </c>
      <c r="D231" s="424" t="s">
        <v>308</v>
      </c>
      <c r="E231" s="387">
        <v>5000</v>
      </c>
      <c r="F231" s="127">
        <f t="shared" si="182"/>
        <v>610</v>
      </c>
      <c r="G231" s="177">
        <f t="shared" si="183"/>
        <v>5610</v>
      </c>
      <c r="H231" s="393">
        <v>610</v>
      </c>
      <c r="I231" s="389"/>
      <c r="J231" s="375"/>
      <c r="K231" s="375"/>
      <c r="L231" s="375"/>
      <c r="M231" s="375"/>
      <c r="N231" s="375"/>
      <c r="O231" s="390"/>
      <c r="P231" s="103">
        <f t="shared" si="184"/>
        <v>610</v>
      </c>
      <c r="Q231" s="375"/>
      <c r="R231" s="106">
        <f t="shared" si="185"/>
        <v>610</v>
      </c>
      <c r="S231" s="388"/>
    </row>
    <row r="232" spans="1:19" s="109" customFormat="1" ht="75" customHeight="1" thickBot="1" x14ac:dyDescent="0.6">
      <c r="A232" s="470"/>
      <c r="B232" s="486" t="s">
        <v>116</v>
      </c>
      <c r="C232" s="486"/>
      <c r="D232" s="487"/>
      <c r="E232" s="120">
        <f>SUBTOTAL(9,E228:E231)</f>
        <v>5000</v>
      </c>
      <c r="F232" s="120">
        <f t="shared" ref="F232:G232" si="186">SUBTOTAL(9,F228:F231)</f>
        <v>1530</v>
      </c>
      <c r="G232" s="120">
        <f t="shared" si="186"/>
        <v>6530</v>
      </c>
      <c r="H232" s="120">
        <f t="shared" ref="H232" si="187">SUBTOTAL(9,H228:H231)</f>
        <v>1530</v>
      </c>
      <c r="I232" s="120">
        <f t="shared" ref="I232" si="188">SUBTOTAL(9,I228:I231)</f>
        <v>0</v>
      </c>
      <c r="J232" s="120">
        <f t="shared" ref="J232" si="189">SUBTOTAL(9,J228:J231)</f>
        <v>0</v>
      </c>
      <c r="K232" s="120">
        <f t="shared" ref="K232" si="190">SUBTOTAL(9,K228:K231)</f>
        <v>0</v>
      </c>
      <c r="L232" s="120">
        <f t="shared" ref="L232" si="191">SUBTOTAL(9,L228:L231)</f>
        <v>0</v>
      </c>
      <c r="M232" s="120">
        <f t="shared" ref="M232" si="192">SUBTOTAL(9,M228:M231)</f>
        <v>0</v>
      </c>
      <c r="N232" s="120">
        <f t="shared" ref="N232" si="193">SUBTOTAL(9,N228:N231)</f>
        <v>0</v>
      </c>
      <c r="O232" s="120">
        <f t="shared" ref="O232" si="194">SUBTOTAL(9,O228:O231)</f>
        <v>0</v>
      </c>
      <c r="P232" s="120">
        <f t="shared" ref="P232" si="195">SUBTOTAL(9,P228:P231)</f>
        <v>1530</v>
      </c>
      <c r="Q232" s="120">
        <f t="shared" ref="Q232" si="196">SUBTOTAL(9,Q228:Q231)</f>
        <v>0</v>
      </c>
      <c r="R232" s="122">
        <f t="shared" ref="R232" si="197">SUBTOTAL(9,R228:R231)</f>
        <v>1530</v>
      </c>
      <c r="S232" s="204"/>
    </row>
    <row r="233" spans="1:19" s="109" customFormat="1" ht="75" customHeight="1" thickBot="1" x14ac:dyDescent="0.6">
      <c r="A233" s="471"/>
      <c r="B233" s="494" t="s">
        <v>87</v>
      </c>
      <c r="C233" s="495"/>
      <c r="D233" s="496"/>
      <c r="E233" s="426">
        <f t="shared" ref="E233:R233" si="198">SUBTOTAL(9,E5:E232)</f>
        <v>885081.79</v>
      </c>
      <c r="F233" s="426">
        <f t="shared" si="198"/>
        <v>379480.78</v>
      </c>
      <c r="G233" s="426">
        <f t="shared" si="198"/>
        <v>1264562.57</v>
      </c>
      <c r="H233" s="426">
        <f t="shared" si="198"/>
        <v>100435</v>
      </c>
      <c r="I233" s="426">
        <f t="shared" si="198"/>
        <v>5940</v>
      </c>
      <c r="J233" s="426">
        <f t="shared" si="198"/>
        <v>70700</v>
      </c>
      <c r="K233" s="426">
        <f t="shared" si="198"/>
        <v>10162</v>
      </c>
      <c r="L233" s="426">
        <f t="shared" si="198"/>
        <v>2000</v>
      </c>
      <c r="M233" s="426">
        <f t="shared" si="198"/>
        <v>21500</v>
      </c>
      <c r="N233" s="426">
        <f>SUBTOTAL(9,N5:N232)</f>
        <v>7500</v>
      </c>
      <c r="O233" s="426">
        <f t="shared" si="198"/>
        <v>99500</v>
      </c>
      <c r="P233" s="426">
        <f t="shared" si="198"/>
        <v>317737</v>
      </c>
      <c r="Q233" s="426">
        <f t="shared" si="198"/>
        <v>61743.78</v>
      </c>
      <c r="R233" s="427">
        <f t="shared" si="198"/>
        <v>379480.78</v>
      </c>
      <c r="S233" s="119"/>
    </row>
    <row r="234" spans="1:19" s="109" customFormat="1" ht="75" customHeight="1" thickBot="1" x14ac:dyDescent="0.6">
      <c r="A234" s="416"/>
      <c r="B234" s="468"/>
      <c r="C234" s="298"/>
      <c r="D234" s="472" t="s">
        <v>84</v>
      </c>
      <c r="E234" s="120">
        <f>E233</f>
        <v>885081.79</v>
      </c>
      <c r="F234" s="120">
        <f>F233</f>
        <v>379480.78</v>
      </c>
      <c r="G234" s="120">
        <f t="shared" ref="G234:R234" si="199">G233</f>
        <v>1264562.57</v>
      </c>
      <c r="H234" s="120">
        <f t="shared" si="199"/>
        <v>100435</v>
      </c>
      <c r="I234" s="120">
        <f t="shared" si="199"/>
        <v>5940</v>
      </c>
      <c r="J234" s="120">
        <f t="shared" si="199"/>
        <v>70700</v>
      </c>
      <c r="K234" s="120">
        <f t="shared" si="199"/>
        <v>10162</v>
      </c>
      <c r="L234" s="120">
        <f t="shared" si="199"/>
        <v>2000</v>
      </c>
      <c r="M234" s="120">
        <f t="shared" si="199"/>
        <v>21500</v>
      </c>
      <c r="N234" s="120">
        <f t="shared" si="199"/>
        <v>7500</v>
      </c>
      <c r="O234" s="428">
        <f t="shared" si="199"/>
        <v>99500</v>
      </c>
      <c r="P234" s="120">
        <f t="shared" si="199"/>
        <v>317737</v>
      </c>
      <c r="Q234" s="120">
        <f t="shared" si="199"/>
        <v>61743.78</v>
      </c>
      <c r="R234" s="122">
        <f t="shared" si="199"/>
        <v>379480.78</v>
      </c>
      <c r="S234" s="429"/>
    </row>
    <row r="235" spans="1:19" s="109" customFormat="1" ht="75" customHeight="1" thickBot="1" x14ac:dyDescent="0.6">
      <c r="A235" s="416"/>
      <c r="B235" s="430"/>
      <c r="C235" s="431"/>
      <c r="D235" s="432" t="s">
        <v>86</v>
      </c>
      <c r="E235" s="433"/>
      <c r="F235" s="433"/>
      <c r="G235" s="272"/>
      <c r="H235" s="434">
        <f>מסגרת!C76</f>
        <v>100435</v>
      </c>
      <c r="I235" s="434">
        <v>4000</v>
      </c>
      <c r="J235" s="434">
        <f>מסגרת!C34</f>
        <v>48700</v>
      </c>
      <c r="K235" s="434">
        <v>3200</v>
      </c>
      <c r="L235" s="435"/>
      <c r="M235" s="434">
        <f>מסגרת!C42</f>
        <v>14500</v>
      </c>
      <c r="N235" s="434"/>
      <c r="O235" s="434">
        <f>מסגרת!C84</f>
        <v>99500</v>
      </c>
      <c r="R235" s="436"/>
    </row>
    <row r="236" spans="1:19" s="217" customFormat="1" ht="75" customHeight="1" thickBot="1" x14ac:dyDescent="0.6">
      <c r="A236" s="437"/>
      <c r="B236" s="431"/>
      <c r="C236" s="431"/>
      <c r="D236" s="438" t="s">
        <v>85</v>
      </c>
      <c r="E236" s="439"/>
      <c r="F236" s="439"/>
      <c r="G236" s="123"/>
      <c r="H236" s="434"/>
      <c r="I236" s="434">
        <v>1940</v>
      </c>
      <c r="J236" s="434">
        <v>22000</v>
      </c>
      <c r="K236" s="434">
        <f>4500+315+397+1750</f>
        <v>6962</v>
      </c>
      <c r="L236" s="434">
        <v>2000</v>
      </c>
      <c r="M236" s="434">
        <v>7000</v>
      </c>
      <c r="N236" s="434">
        <v>7500</v>
      </c>
      <c r="O236" s="434"/>
      <c r="P236" s="134"/>
      <c r="Q236" s="134"/>
      <c r="R236" s="134"/>
    </row>
    <row r="237" spans="1:19" s="109" customFormat="1" ht="75" customHeight="1" thickBot="1" x14ac:dyDescent="0.6">
      <c r="A237" s="416"/>
      <c r="B237" s="430"/>
      <c r="C237" s="431"/>
      <c r="D237" s="440" t="s">
        <v>84</v>
      </c>
      <c r="E237" s="441"/>
      <c r="F237" s="442"/>
      <c r="G237" s="173"/>
      <c r="H237" s="443">
        <f t="shared" ref="H237:O237" si="200">H236+H235-H234</f>
        <v>0</v>
      </c>
      <c r="I237" s="443">
        <f t="shared" si="200"/>
        <v>0</v>
      </c>
      <c r="J237" s="444">
        <f t="shared" si="200"/>
        <v>0</v>
      </c>
      <c r="K237" s="443">
        <f t="shared" si="200"/>
        <v>0</v>
      </c>
      <c r="L237" s="443">
        <f t="shared" si="200"/>
        <v>0</v>
      </c>
      <c r="M237" s="444">
        <f t="shared" si="200"/>
        <v>0</v>
      </c>
      <c r="N237" s="443">
        <f t="shared" si="200"/>
        <v>0</v>
      </c>
      <c r="O237" s="443">
        <f t="shared" si="200"/>
        <v>0</v>
      </c>
    </row>
    <row r="238" spans="1:19" ht="1.2" customHeight="1" x14ac:dyDescent="0.4">
      <c r="B238" s="78"/>
      <c r="C238" s="74"/>
      <c r="D238" s="87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</row>
    <row r="239" spans="1:19" ht="24.6" hidden="1" customHeight="1" x14ac:dyDescent="0.45">
      <c r="B239" s="78"/>
      <c r="C239" s="74"/>
      <c r="D239" s="87"/>
      <c r="E239" s="71"/>
      <c r="F239" s="71"/>
      <c r="G239" s="71"/>
      <c r="H239" s="75"/>
      <c r="I239" s="75"/>
      <c r="J239" s="75"/>
      <c r="K239" s="71"/>
      <c r="L239" s="71"/>
      <c r="M239" s="71"/>
      <c r="N239" s="71"/>
      <c r="O239" s="71"/>
      <c r="P239" s="71"/>
      <c r="Q239" s="71"/>
      <c r="R239" s="71"/>
      <c r="S239" s="71"/>
    </row>
    <row r="240" spans="1:19" ht="24.6" hidden="1" customHeight="1" x14ac:dyDescent="0.4">
      <c r="B240" s="78"/>
      <c r="C240" s="74"/>
      <c r="D240" s="87"/>
      <c r="E240" s="71"/>
      <c r="F240" s="71"/>
      <c r="G240" s="76"/>
      <c r="H240" s="77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</row>
    <row r="241" spans="1:19" ht="24.6" hidden="1" customHeight="1" x14ac:dyDescent="0.4">
      <c r="B241" s="78"/>
      <c r="D241" s="87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</row>
    <row r="242" spans="1:19" ht="24.9" customHeight="1" x14ac:dyDescent="0.4">
      <c r="B242" s="78"/>
      <c r="D242" s="87"/>
      <c r="E242" s="71"/>
      <c r="F242" s="76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</row>
    <row r="243" spans="1:19" ht="24.9" customHeight="1" x14ac:dyDescent="0.4">
      <c r="B243" s="78"/>
      <c r="D243" s="87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</row>
    <row r="244" spans="1:19" ht="24.9" customHeight="1" x14ac:dyDescent="0.4">
      <c r="B244" s="78"/>
      <c r="C244" s="74"/>
      <c r="D244" s="87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</row>
    <row r="245" spans="1:19" ht="24.9" customHeight="1" x14ac:dyDescent="0.4">
      <c r="B245" s="78"/>
      <c r="C245" s="74"/>
      <c r="D245" s="87"/>
      <c r="E245" s="71"/>
      <c r="F245" s="76">
        <f>F233-מסגרת!F91</f>
        <v>0</v>
      </c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</row>
    <row r="246" spans="1:19" ht="24.9" customHeight="1" x14ac:dyDescent="0.4">
      <c r="B246" s="78"/>
      <c r="C246" s="74"/>
      <c r="D246" s="87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</row>
    <row r="247" spans="1:19" ht="24.9" customHeight="1" x14ac:dyDescent="0.4">
      <c r="B247" s="78"/>
      <c r="C247" s="74"/>
      <c r="D247" s="87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</row>
    <row r="248" spans="1:19" ht="24.9" customHeight="1" x14ac:dyDescent="0.4">
      <c r="A248" s="71"/>
      <c r="B248" s="78"/>
      <c r="C248" s="74"/>
      <c r="D248" s="87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</row>
    <row r="249" spans="1:19" ht="24.9" customHeight="1" x14ac:dyDescent="0.4">
      <c r="A249" s="71"/>
      <c r="B249" s="78"/>
      <c r="C249" s="74"/>
      <c r="D249" s="87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</row>
    <row r="250" spans="1:19" ht="24.9" customHeight="1" x14ac:dyDescent="0.4">
      <c r="A250" s="71"/>
      <c r="B250" s="78"/>
      <c r="C250" s="74"/>
      <c r="D250" s="87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</row>
    <row r="251" spans="1:19" ht="24.9" customHeight="1" x14ac:dyDescent="0.4">
      <c r="A251" s="71"/>
      <c r="B251" s="78"/>
      <c r="C251" s="74"/>
      <c r="D251" s="87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</row>
    <row r="252" spans="1:19" ht="24.9" customHeight="1" x14ac:dyDescent="0.4">
      <c r="A252" s="71"/>
      <c r="B252" s="78"/>
      <c r="C252" s="74"/>
      <c r="D252" s="87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</row>
    <row r="253" spans="1:19" ht="24.9" customHeight="1" x14ac:dyDescent="0.4">
      <c r="A253" s="71"/>
      <c r="B253" s="78"/>
      <c r="C253" s="74"/>
      <c r="D253" s="87"/>
      <c r="E253" s="71"/>
      <c r="F253" s="71"/>
      <c r="G253" s="71"/>
      <c r="H253" s="77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</row>
    <row r="254" spans="1:19" ht="24.9" customHeight="1" x14ac:dyDescent="0.4">
      <c r="A254" s="71"/>
      <c r="B254" s="78"/>
      <c r="C254" s="74"/>
      <c r="D254" s="87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</row>
    <row r="255" spans="1:19" ht="24.9" customHeight="1" x14ac:dyDescent="0.4">
      <c r="A255" s="71"/>
      <c r="B255" s="78"/>
      <c r="C255" s="74"/>
      <c r="D255" s="87"/>
      <c r="E255" s="71"/>
      <c r="F255" s="71"/>
      <c r="G255" s="71"/>
      <c r="H255" s="71"/>
      <c r="I255" s="71"/>
      <c r="J255" s="71"/>
      <c r="K255" s="71"/>
      <c r="L255" s="71"/>
      <c r="M255" s="77"/>
      <c r="N255" s="71"/>
      <c r="O255" s="71"/>
      <c r="P255" s="71"/>
      <c r="Q255" s="71"/>
      <c r="R255" s="71"/>
      <c r="S255" s="71"/>
    </row>
    <row r="256" spans="1:19" ht="24.9" customHeight="1" x14ac:dyDescent="0.4">
      <c r="A256" s="71"/>
      <c r="B256" s="78"/>
      <c r="C256" s="74"/>
      <c r="D256" s="87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</row>
    <row r="257" spans="1:19" ht="24.9" customHeight="1" x14ac:dyDescent="0.4">
      <c r="A257" s="71"/>
      <c r="B257" s="78"/>
      <c r="C257" s="74"/>
      <c r="D257" s="87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</row>
    <row r="258" spans="1:19" ht="24.9" customHeight="1" x14ac:dyDescent="0.4">
      <c r="A258" s="71"/>
      <c r="B258" s="78"/>
      <c r="C258" s="74"/>
      <c r="D258" s="87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</row>
    <row r="259" spans="1:19" ht="24.9" customHeight="1" x14ac:dyDescent="0.4">
      <c r="A259" s="71"/>
      <c r="B259" s="78"/>
      <c r="C259" s="74"/>
      <c r="D259" s="87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</row>
    <row r="260" spans="1:19" ht="24.9" customHeight="1" x14ac:dyDescent="0.4">
      <c r="A260" s="71"/>
      <c r="B260" s="78"/>
      <c r="C260" s="74"/>
      <c r="D260" s="87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</row>
    <row r="261" spans="1:19" ht="24.9" customHeight="1" x14ac:dyDescent="0.4">
      <c r="A261" s="71"/>
      <c r="B261" s="78"/>
      <c r="C261" s="74"/>
      <c r="D261" s="87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</row>
    <row r="262" spans="1:19" ht="24.9" customHeight="1" x14ac:dyDescent="0.4">
      <c r="A262" s="71"/>
      <c r="B262" s="78"/>
      <c r="C262" s="74"/>
      <c r="D262" s="87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</row>
    <row r="263" spans="1:19" ht="24.9" customHeight="1" x14ac:dyDescent="0.4">
      <c r="A263" s="71"/>
      <c r="B263" s="78"/>
      <c r="C263" s="74"/>
      <c r="D263" s="87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</row>
    <row r="264" spans="1:19" x14ac:dyDescent="0.4">
      <c r="A264" s="71"/>
      <c r="B264" s="78"/>
      <c r="C264" s="74"/>
      <c r="D264" s="87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</row>
  </sheetData>
  <autoFilter ref="A3:S237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29">
    <mergeCell ref="B147:D147"/>
    <mergeCell ref="B1:S1"/>
    <mergeCell ref="B3:B4"/>
    <mergeCell ref="C3:C4"/>
    <mergeCell ref="G3:G4"/>
    <mergeCell ref="H3:R3"/>
    <mergeCell ref="S3:S4"/>
    <mergeCell ref="F3:F4"/>
    <mergeCell ref="B67:D67"/>
    <mergeCell ref="B76:D76"/>
    <mergeCell ref="B86:D86"/>
    <mergeCell ref="B115:D115"/>
    <mergeCell ref="B117:D117"/>
    <mergeCell ref="B232:D232"/>
    <mergeCell ref="A3:A4"/>
    <mergeCell ref="D3:D4"/>
    <mergeCell ref="E3:E4"/>
    <mergeCell ref="B233:D233"/>
    <mergeCell ref="B171:D171"/>
    <mergeCell ref="B187:D187"/>
    <mergeCell ref="B195:D195"/>
    <mergeCell ref="B197:D197"/>
    <mergeCell ref="B227:D227"/>
    <mergeCell ref="B166:D166"/>
    <mergeCell ref="B7:D7"/>
    <mergeCell ref="B21:D21"/>
    <mergeCell ref="B35:D35"/>
    <mergeCell ref="B44:D44"/>
    <mergeCell ref="B63:D63"/>
  </mergeCells>
  <pageMargins left="0.25" right="0.25" top="0.75" bottom="0.75" header="0.3" footer="0.3"/>
  <pageSetup paperSize="9" scale="33" fitToHeight="0" orientation="landscape" r:id="rId1"/>
  <headerFooter alignWithMargins="0">
    <oddFooter>&amp;C&amp;14עמוד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63D353-BFC1-4ED9-8CF1-E4E9E62535DB}"/>
</file>

<file path=customXml/itemProps2.xml><?xml version="1.0" encoding="utf-8"?>
<ds:datastoreItem xmlns:ds="http://schemas.openxmlformats.org/officeDocument/2006/customXml" ds:itemID="{C1C6D43B-98AC-40EB-944E-D2BAED06CACF}"/>
</file>

<file path=customXml/itemProps3.xml><?xml version="1.0" encoding="utf-8"?>
<ds:datastoreItem xmlns:ds="http://schemas.openxmlformats.org/officeDocument/2006/customXml" ds:itemID="{97BD748E-2ACD-4F98-8567-43452FC8F1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מסגרת</vt:lpstr>
      <vt:lpstr>המשך מסגרת </vt:lpstr>
      <vt:lpstr>2026</vt:lpstr>
      <vt:lpstr>'2026'!WPrint_Area_W</vt:lpstr>
      <vt:lpstr>מסגרת!WPrint_Area_W</vt:lpstr>
      <vt:lpstr>'2026'!WPrint_TitlesW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עדנה פאר</cp:lastModifiedBy>
  <cp:lastPrinted>2025-11-30T09:48:59Z</cp:lastPrinted>
  <dcterms:created xsi:type="dcterms:W3CDTF">2022-02-14T08:11:44Z</dcterms:created>
  <dcterms:modified xsi:type="dcterms:W3CDTF">2025-12-01T07:47:59Z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