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bookViews>
    <workbookView xWindow="0" yWindow="0" windowWidth="25200" windowHeight="11310"/>
  </bookViews>
  <sheets>
    <sheet name="תקציב מול ביצוע" sheetId="1" r:id="rId1"/>
  </sheets>
  <externalReferences>
    <externalReference r:id="rId2"/>
  </externalReferences>
  <definedNames>
    <definedName name="BikoretCode">'[1]הגדרות כלליות'!$G$26</definedName>
    <definedName name="Ishur">'[1]הגדרות כלליות'!$G$30</definedName>
    <definedName name="_xlnm.Print_Area" localSheetId="0">'תקציב מול ביצוע'!$A$1:$L$55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1" i="1" l="1"/>
  <c r="C369" i="1"/>
  <c r="M191" i="1"/>
  <c r="L191" i="1"/>
  <c r="K191" i="1"/>
  <c r="J191" i="1"/>
  <c r="I191" i="1"/>
  <c r="H191" i="1"/>
  <c r="G191" i="1"/>
  <c r="F191" i="1"/>
  <c r="E191" i="1"/>
  <c r="D191" i="1"/>
  <c r="C191" i="1"/>
  <c r="B191" i="1"/>
  <c r="G43" i="1"/>
  <c r="C43" i="1"/>
  <c r="G38" i="1"/>
  <c r="C38" i="1"/>
  <c r="G35" i="1"/>
  <c r="C35" i="1"/>
  <c r="C31" i="1"/>
  <c r="G30" i="1"/>
  <c r="G31" i="1" s="1"/>
  <c r="G16" i="1"/>
  <c r="G23" i="1" s="1"/>
  <c r="C12" i="1"/>
  <c r="C16" i="1" s="1"/>
  <c r="C23" i="1" s="1"/>
  <c r="G4" i="1"/>
  <c r="E50" i="1" s="1"/>
  <c r="E46" i="1" l="1"/>
  <c r="I46" i="1" s="1"/>
  <c r="K46" i="1" s="1"/>
  <c r="E49" i="1"/>
  <c r="K49" i="1" s="1"/>
  <c r="E18" i="1"/>
  <c r="I18" i="1" s="1"/>
  <c r="K18" i="1" s="1"/>
  <c r="E12" i="1"/>
  <c r="I12" i="1" s="1"/>
  <c r="K12" i="1" s="1"/>
  <c r="E15" i="1"/>
  <c r="I15" i="1" s="1"/>
  <c r="K15" i="1" s="1"/>
  <c r="E26" i="1"/>
  <c r="I26" i="1" s="1"/>
  <c r="K26" i="1" s="1"/>
  <c r="C40" i="1"/>
  <c r="C47" i="1" s="1"/>
  <c r="E29" i="1"/>
  <c r="I29" i="1" s="1"/>
  <c r="K29" i="1" s="1"/>
  <c r="G40" i="1"/>
  <c r="C27" i="1"/>
  <c r="E23" i="1"/>
  <c r="I23" i="1" s="1"/>
  <c r="I50" i="1"/>
  <c r="K50" i="1" s="1"/>
  <c r="G27" i="1"/>
  <c r="E14" i="1"/>
  <c r="E37" i="1"/>
  <c r="E42" i="1"/>
  <c r="E45" i="1"/>
  <c r="I49" i="1"/>
  <c r="E13" i="1"/>
  <c r="E20" i="1"/>
  <c r="E22" i="1"/>
  <c r="E25" i="1"/>
  <c r="E34" i="1"/>
  <c r="E36" i="1"/>
  <c r="E41" i="1"/>
  <c r="E19" i="1"/>
  <c r="E21" i="1"/>
  <c r="E30" i="1"/>
  <c r="I30" i="1" s="1"/>
  <c r="E33" i="1"/>
  <c r="E40" i="1" l="1"/>
  <c r="I40" i="1" s="1"/>
  <c r="K40" i="1" s="1"/>
  <c r="K41" i="1"/>
  <c r="I41" i="1"/>
  <c r="E43" i="1"/>
  <c r="I13" i="1"/>
  <c r="K13" i="1" s="1"/>
  <c r="I36" i="1"/>
  <c r="K36" i="1" s="1"/>
  <c r="E38" i="1"/>
  <c r="E27" i="1"/>
  <c r="I27" i="1" s="1"/>
  <c r="K23" i="1"/>
  <c r="I14" i="1"/>
  <c r="K14" i="1" s="1"/>
  <c r="K30" i="1"/>
  <c r="K25" i="1"/>
  <c r="I25" i="1"/>
  <c r="I45" i="1"/>
  <c r="K45" i="1" s="1"/>
  <c r="E16" i="1"/>
  <c r="I21" i="1"/>
  <c r="K21" i="1" s="1"/>
  <c r="K22" i="1"/>
  <c r="I22" i="1"/>
  <c r="I42" i="1"/>
  <c r="K42" i="1" s="1"/>
  <c r="I33" i="1"/>
  <c r="K33" i="1" s="1"/>
  <c r="E35" i="1"/>
  <c r="I19" i="1"/>
  <c r="K19" i="1"/>
  <c r="I34" i="1"/>
  <c r="K34" i="1" s="1"/>
  <c r="I20" i="1"/>
  <c r="K20" i="1" s="1"/>
  <c r="I37" i="1"/>
  <c r="K37" i="1" s="1"/>
  <c r="E31" i="1"/>
  <c r="E47" i="1"/>
  <c r="C51" i="1"/>
  <c r="C53" i="1" s="1"/>
  <c r="G47" i="1"/>
  <c r="G51" i="1" l="1"/>
  <c r="I47" i="1"/>
  <c r="K47" i="1" s="1"/>
  <c r="I38" i="1"/>
  <c r="K38" i="1" s="1"/>
  <c r="E51" i="1"/>
  <c r="E53" i="1" s="1"/>
  <c r="K27" i="1"/>
  <c r="I31" i="1"/>
  <c r="K31" i="1" s="1"/>
  <c r="I35" i="1"/>
  <c r="K35" i="1" s="1"/>
  <c r="I16" i="1"/>
  <c r="K16" i="1" s="1"/>
  <c r="I43" i="1"/>
  <c r="K43" i="1" s="1"/>
  <c r="I51" i="1" l="1"/>
  <c r="I53" i="1" s="1"/>
  <c r="G53" i="1"/>
  <c r="K51" i="1" l="1"/>
</calcChain>
</file>

<file path=xl/sharedStrings.xml><?xml version="1.0" encoding="utf-8"?>
<sst xmlns="http://schemas.openxmlformats.org/spreadsheetml/2006/main" count="97" uniqueCount="54">
  <si>
    <t>עירית ראשון לציון</t>
  </si>
  <si>
    <t>תמצית נתוני התקציב הרגיל באלפי ₪</t>
  </si>
  <si>
    <t>לתקופה: רבעון 4, שנת 2021</t>
  </si>
  <si>
    <t>הצג תוכן ענינים</t>
  </si>
  <si>
    <t>* תקציב שנתי מאושר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</si>
  <si>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</si>
  <si>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</si>
  <si>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</si>
  <si>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</si>
  <si>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</si>
  <si>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</si>
  <si>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</si>
  <si>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עצמיות חינוך</t>
  </si>
  <si>
    <t>עצמיות רווחה</t>
  </si>
  <si>
    <t>עצמיות אחר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</si>
  <si>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</si>
  <si>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</si>
  <si>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</si>
  <si>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</si>
  <si>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</si>
  <si>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</si>
  <si>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</si>
  <si>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</si>
  <si>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</si>
  <si>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</si>
  <si>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</si>
  <si>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</si>
  <si>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</si>
  <si>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</si>
  <si>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</si>
  <si>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</si>
  <si>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</si>
  <si>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</si>
  <si>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</si>
  <si>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</si>
  <si>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</si>
  <si>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</si>
  <si>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</si>
  <si>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</si>
  <si>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</si>
  <si>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</si>
  <si>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</si>
  <si>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</si>
  <si>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</si>
  <si>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</si>
  <si>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העברה לכיסוי גרעון מצטבר</t>
  </si>
  <si>
    <t>הנחות בארנונה (הוצאות)</t>
  </si>
  <si>
    <t>סה"כ הוצאות</t>
  </si>
  <si>
    <t>עודף (גרעון)</t>
  </si>
  <si>
    <t>תקציב הרשות אושר על ידי:</t>
  </si>
  <si>
    <t>סה"כ הכנסות לפני הנחות בארנונה</t>
  </si>
  <si>
    <t>סה"כ הוצאות לפני פרעון מלוות, מימון,  והנחות בארנונה</t>
  </si>
  <si>
    <t>תקציב שנתי מאושר</t>
  </si>
  <si>
    <t>סטיה מהתקציב ב-%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</si>
</sst>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%;\(#,##0\)%"/>
  </numFmts>
  <fonts count="16" x14ac:knownFonts="1">
    <font>
      <sz val="11"/>
      <color theme="1"/>
      <name val="Arial"/>
      <family val="2"/>
      <charset val="177"/>
      <scheme val="minor"/>
    </font>
    <font>
      <b/>
      <sz val="14"/>
      <color indexed="9"/>
      <name val="Arial"/>
      <family val="2"/>
      <charset val="177"/>
    </font>
    <font>
      <sz val="10"/>
      <name val="Arial"/>
      <family val="2"/>
      <charset val="177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8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name val="Arial (Hebrew)"/>
      <family val="2"/>
      <charset val="177"/>
    </font>
    <font>
      <sz val="10"/>
      <name val="Arial (Hebrew)"/>
      <family val="2"/>
      <charset val="177"/>
    </font>
    <font>
      <u/>
      <sz val="10"/>
      <name val="Arial"/>
      <family val="2"/>
    </font>
    <font>
      <b/>
      <sz val="10"/>
      <name val="Arial"/>
      <family val="2"/>
      <charset val="177"/>
    </font>
    <font>
      <b/>
      <u/>
      <sz val="10"/>
      <name val="Arial"/>
      <family val="2"/>
      <charset val="177"/>
    </font>
    <font>
      <b/>
      <sz val="14"/>
      <name val="Arial"/>
      <family val="2"/>
      <charset val="177"/>
    </font>
    <font>
      <sz val="9"/>
      <name val="Arial"/>
      <family val="2"/>
      <charset val="177"/>
    </font>
    <font>
      <b/>
      <u/>
      <sz val="10"/>
      <color theme="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56"/>
      </right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/>
      <bottom/>
      <diagonal/>
    </border>
    <border>
      <left/>
      <right style="thin">
        <color indexed="54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</borders>
  <cellStyleXfs count="18">
    <xf numFmtId="0" fontId="0" fillId="0" borderId="0"/>
    <xf numFmtId="0" fontId="1" fillId="2" borderId="1">
      <alignment horizontal="center" vertical="center"/>
      <protection hidden="1"/>
    </xf>
    <xf numFmtId="0" fontId="2" fillId="3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4" borderId="0"/>
    <xf numFmtId="0" fontId="3" fillId="4" borderId="7">
      <protection hidden="1"/>
    </xf>
    <xf numFmtId="0" fontId="7" fillId="5" borderId="8">
      <alignment horizontal="center" vertical="center" wrapText="1"/>
      <protection hidden="1"/>
    </xf>
    <xf numFmtId="0" fontId="2" fillId="6" borderId="9">
      <alignment horizontal="right" vertical="center" readingOrder="2"/>
    </xf>
    <xf numFmtId="0" fontId="2" fillId="6" borderId="0">
      <alignment horizontal="right" vertical="center" readingOrder="2"/>
    </xf>
    <xf numFmtId="0" fontId="3" fillId="6" borderId="10">
      <protection hidden="1"/>
    </xf>
    <xf numFmtId="0" fontId="8" fillId="6" borderId="9">
      <alignment horizontal="right" vertical="center" wrapText="1"/>
    </xf>
    <xf numFmtId="164" fontId="3" fillId="7" borderId="11">
      <protection locked="0"/>
    </xf>
    <xf numFmtId="164" fontId="3" fillId="3" borderId="11" applyBorder="0" applyAlignment="0"/>
    <xf numFmtId="165" fontId="3" fillId="3" borderId="11"/>
    <xf numFmtId="164" fontId="3" fillId="4" borderId="12"/>
    <xf numFmtId="165" fontId="3" fillId="4" borderId="13"/>
    <xf numFmtId="164" fontId="3" fillId="8" borderId="15"/>
  </cellStyleXfs>
  <cellXfs count="116">
    <xf numFmtId="0" fontId="0" fillId="0" borderId="0" xfId="0"/>
    <xf numFmtId="0" fontId="1" fillId="0" borderId="1" xfId="1" applyFill="1">
      <alignment horizontal="center" vertical="center"/>
      <protection hidden="1"/>
    </xf>
    <xf numFmtId="0" fontId="2" fillId="0" borderId="0" xfId="2" applyFill="1"/>
    <xf numFmtId="0" fontId="3" fillId="0" borderId="5" xfId="3" applyFill="1" applyBorder="1" applyAlignment="1">
      <alignment horizontal="right"/>
    </xf>
    <xf numFmtId="0" fontId="3" fillId="0" borderId="6" xfId="3" applyFill="1" applyBorder="1"/>
    <xf numFmtId="0" fontId="3" fillId="0" borderId="0" xfId="3" applyFill="1"/>
    <xf numFmtId="0" fontId="3" fillId="0" borderId="0" xfId="3" applyFill="1" applyProtection="1">
      <protection locked="0"/>
    </xf>
    <xf numFmtId="0" fontId="5" fillId="0" borderId="0" xfId="4" applyFont="1" applyFill="1" applyAlignment="1" applyProtection="1">
      <alignment horizontal="right" vertical="center"/>
      <protection hidden="1"/>
    </xf>
    <xf numFmtId="0" fontId="6" fillId="0" borderId="0" xfId="5" applyFill="1"/>
    <xf numFmtId="0" fontId="3" fillId="0" borderId="7" xfId="6" applyFill="1">
      <protection hidden="1"/>
    </xf>
    <xf numFmtId="0" fontId="7" fillId="0" borderId="8" xfId="7" applyFill="1">
      <alignment horizontal="center" vertical="center" wrapText="1"/>
      <protection hidden="1"/>
    </xf>
    <xf numFmtId="0" fontId="7" fillId="0" borderId="8" xfId="7" applyFont="1" applyFill="1" applyAlignment="1">
      <alignment horizontal="center" vertical="center" wrapText="1" readingOrder="2"/>
      <protection hidden="1"/>
    </xf>
    <xf numFmtId="0" fontId="7" fillId="0" borderId="8" xfId="7" applyFont="1" applyFill="1">
      <alignment horizontal="center" vertical="center" wrapText="1"/>
      <protection hidden="1"/>
    </xf>
    <xf numFmtId="0" fontId="2" fillId="0" borderId="9" xfId="8" applyFill="1">
      <alignment horizontal="right" vertical="center" readingOrder="2"/>
    </xf>
    <xf numFmtId="0" fontId="2" fillId="0" borderId="0" xfId="9" applyFill="1">
      <alignment horizontal="right" vertical="center" readingOrder="2"/>
    </xf>
    <xf numFmtId="0" fontId="3" fillId="0" borderId="10" xfId="10" applyFill="1">
      <protection hidden="1"/>
    </xf>
    <xf numFmtId="0" fontId="8" fillId="0" borderId="9" xfId="11" applyFill="1">
      <alignment horizontal="right" vertical="center" wrapText="1"/>
    </xf>
    <xf numFmtId="0" fontId="2" fillId="0" borderId="9" xfId="8" applyFont="1" applyFill="1">
      <alignment horizontal="right" vertical="center" readingOrder="2"/>
    </xf>
    <xf numFmtId="164" fontId="3" fillId="0" borderId="11" xfId="12" applyFill="1">
      <protection locked="0"/>
    </xf>
    <xf numFmtId="164" fontId="3" fillId="0" borderId="11" xfId="13" applyFill="1"/>
    <xf numFmtId="165" fontId="3" fillId="0" borderId="11" xfId="14" applyFill="1"/>
    <xf numFmtId="0" fontId="9" fillId="0" borderId="9" xfId="8" applyFont="1" applyFill="1">
      <alignment horizontal="right" vertical="center" readingOrder="2"/>
    </xf>
    <xf numFmtId="164" fontId="3" fillId="0" borderId="12" xfId="15" applyFill="1"/>
    <xf numFmtId="164" fontId="3" fillId="0" borderId="0" xfId="15" applyFill="1" applyBorder="1"/>
    <xf numFmtId="164" fontId="3" fillId="0" borderId="0" xfId="12" applyFill="1" applyBorder="1" applyProtection="1"/>
    <xf numFmtId="164" fontId="3" fillId="0" borderId="0" xfId="13" applyFill="1" applyBorder="1"/>
    <xf numFmtId="165" fontId="10" fillId="0" borderId="0" xfId="14" applyFont="1" applyFill="1" applyBorder="1"/>
    <xf numFmtId="164" fontId="3" fillId="0" borderId="0" xfId="12" applyFill="1" applyBorder="1">
      <protection locked="0"/>
    </xf>
    <xf numFmtId="165" fontId="3" fillId="0" borderId="0" xfId="14" applyFill="1" applyBorder="1"/>
    <xf numFmtId="165" fontId="3" fillId="0" borderId="13" xfId="16" applyFill="1"/>
    <xf numFmtId="0" fontId="9" fillId="0" borderId="9" xfId="8" applyFont="1" applyFill="1" applyAlignment="1">
      <alignment horizontal="right" vertical="center" wrapText="1" readingOrder="2"/>
    </xf>
    <xf numFmtId="0" fontId="2" fillId="0" borderId="16" xfId="8" applyFill="1" applyBorder="1">
      <alignment horizontal="right" vertical="center" readingOrder="2"/>
    </xf>
    <xf numFmtId="0" fontId="2" fillId="0" borderId="17" xfId="9" applyFill="1" applyBorder="1">
      <alignment horizontal="right" vertical="center" readingOrder="2"/>
    </xf>
    <xf numFmtId="0" fontId="2" fillId="0" borderId="18" xfId="8" applyFill="1" applyBorder="1">
      <alignment horizontal="right" vertical="center" readingOrder="2"/>
    </xf>
    <xf numFmtId="0" fontId="6" fillId="0" borderId="19" xfId="5" applyFill="1" applyBorder="1"/>
    <xf numFmtId="0" fontId="3" fillId="0" borderId="20" xfId="6" applyFill="1" applyBorder="1">
      <protection hidden="1"/>
    </xf>
    <xf numFmtId="164" fontId="11" fillId="0" borderId="0" xfId="2" applyNumberFormat="1" applyFont="1" applyFill="1" applyAlignment="1">
      <alignment horizontal="center" vertical="center" wrapText="1"/>
    </xf>
    <xf numFmtId="164" fontId="2" fillId="0" borderId="0" xfId="2" applyNumberFormat="1" applyFill="1" applyAlignment="1">
      <alignment horizontal="center" vertical="center" wrapText="1"/>
    </xf>
    <xf numFmtId="164" fontId="2" fillId="0" borderId="0" xfId="2" applyNumberFormat="1" applyFill="1"/>
    <xf numFmtId="164" fontId="12" fillId="0" borderId="0" xfId="2" applyNumberFormat="1" applyFont="1" applyFill="1"/>
    <xf numFmtId="0" fontId="12" fillId="0" borderId="0" xfId="4" applyFont="1" applyFill="1" applyAlignment="1" applyProtection="1">
      <alignment horizontal="right" vertical="center"/>
      <protection hidden="1"/>
    </xf>
    <xf numFmtId="0" fontId="2" fillId="0" borderId="0" xfId="5" applyFont="1" applyFill="1" applyProtection="1">
      <protection hidden="1"/>
    </xf>
    <xf numFmtId="0" fontId="11" fillId="0" borderId="0" xfId="7" applyFont="1" applyFill="1" applyBorder="1" applyProtection="1">
      <alignment horizontal="center" vertical="center" wrapText="1"/>
      <protection hidden="1"/>
    </xf>
    <xf numFmtId="0" fontId="2" fillId="0" borderId="0" xfId="8" applyFont="1" applyFill="1" applyBorder="1" applyProtection="1">
      <alignment horizontal="right" vertical="center" readingOrder="2"/>
      <protection hidden="1"/>
    </xf>
    <xf numFmtId="0" fontId="2" fillId="0" borderId="0" xfId="9" applyFont="1" applyFill="1" applyBorder="1" applyProtection="1">
      <alignment horizontal="right" vertical="center" readingOrder="2"/>
      <protection hidden="1"/>
    </xf>
    <xf numFmtId="0" fontId="3" fillId="0" borderId="0" xfId="10" applyFont="1" applyFill="1" applyBorder="1" applyProtection="1">
      <protection hidden="1"/>
    </xf>
    <xf numFmtId="0" fontId="8" fillId="0" borderId="0" xfId="11" applyFont="1" applyFill="1" applyBorder="1" applyProtection="1">
      <alignment horizontal="right" vertical="center" wrapText="1"/>
      <protection hidden="1"/>
    </xf>
    <xf numFmtId="164" fontId="3" fillId="0" borderId="0" xfId="12" applyFont="1" applyFill="1" applyBorder="1" applyProtection="1">
      <protection hidden="1"/>
    </xf>
    <xf numFmtId="164" fontId="3" fillId="0" borderId="0" xfId="13" applyFont="1" applyFill="1" applyBorder="1" applyProtection="1">
      <protection hidden="1"/>
    </xf>
    <xf numFmtId="165" fontId="3" fillId="0" borderId="0" xfId="14" applyFont="1" applyFill="1" applyBorder="1" applyProtection="1">
      <protection hidden="1"/>
    </xf>
    <xf numFmtId="164" fontId="3" fillId="0" borderId="11" xfId="12" applyFont="1" applyFill="1" applyBorder="1" applyProtection="1">
      <protection hidden="1"/>
    </xf>
    <xf numFmtId="164" fontId="3" fillId="0" borderId="11" xfId="13" applyFont="1" applyFill="1" applyBorder="1" applyProtection="1">
      <protection hidden="1"/>
    </xf>
    <xf numFmtId="165" fontId="3" fillId="0" borderId="11" xfId="14" applyFont="1" applyFill="1" applyBorder="1" applyProtection="1">
      <protection hidden="1"/>
    </xf>
    <xf numFmtId="0" fontId="9" fillId="0" borderId="0" xfId="8" applyFont="1" applyFill="1" applyBorder="1" applyProtection="1">
      <alignment horizontal="right" vertical="center" readingOrder="2"/>
      <protection hidden="1"/>
    </xf>
    <xf numFmtId="164" fontId="3" fillId="0" borderId="12" xfId="15" applyFont="1" applyFill="1" applyBorder="1" applyProtection="1">
      <protection hidden="1"/>
    </xf>
    <xf numFmtId="165" fontId="3" fillId="0" borderId="13" xfId="16" applyNumberFormat="1" applyFont="1" applyFill="1" applyBorder="1" applyProtection="1">
      <protection hidden="1"/>
    </xf>
    <xf numFmtId="0" fontId="2" fillId="0" borderId="0" xfId="8" applyFont="1" applyFill="1" applyBorder="1" applyAlignment="1" applyProtection="1">
      <alignment horizontal="right" vertical="center" wrapText="1" readingOrder="2"/>
      <protection hidden="1"/>
    </xf>
    <xf numFmtId="164" fontId="3" fillId="0" borderId="14" xfId="12" applyFont="1" applyFill="1" applyBorder="1" applyProtection="1">
      <protection hidden="1"/>
    </xf>
    <xf numFmtId="164" fontId="3" fillId="0" borderId="14" xfId="13" applyFont="1" applyFill="1" applyBorder="1" applyProtection="1">
      <protection hidden="1"/>
    </xf>
    <xf numFmtId="165" fontId="3" fillId="0" borderId="14" xfId="14" applyFont="1" applyFill="1" applyBorder="1" applyProtection="1">
      <protection hidden="1"/>
    </xf>
    <xf numFmtId="164" fontId="3" fillId="0" borderId="21" xfId="12" applyFont="1" applyFill="1" applyBorder="1" applyProtection="1">
      <protection hidden="1"/>
    </xf>
    <xf numFmtId="164" fontId="3" fillId="0" borderId="21" xfId="13" applyFont="1" applyFill="1" applyBorder="1" applyProtection="1">
      <protection hidden="1"/>
    </xf>
    <xf numFmtId="165" fontId="3" fillId="0" borderId="21" xfId="14" applyFont="1" applyFill="1" applyBorder="1" applyProtection="1">
      <protection hidden="1"/>
    </xf>
    <xf numFmtId="165" fontId="3" fillId="0" borderId="15" xfId="17" applyNumberFormat="1" applyFont="1" applyFill="1" applyBorder="1" applyProtection="1">
      <protection hidden="1"/>
    </xf>
    <xf numFmtId="164" fontId="3" fillId="0" borderId="0" xfId="15" applyFont="1" applyFill="1" applyBorder="1" applyProtection="1">
      <protection hidden="1"/>
    </xf>
    <xf numFmtId="165" fontId="3" fillId="0" borderId="0" xfId="17" applyNumberFormat="1" applyFont="1" applyFill="1" applyBorder="1" applyProtection="1">
      <protection hidden="1"/>
    </xf>
    <xf numFmtId="0" fontId="8" fillId="0" borderId="0" xfId="11" applyFont="1" applyFill="1" applyBorder="1" applyAlignment="1" applyProtection="1">
      <alignment horizontal="right" vertical="center" wrapText="1"/>
      <protection hidden="1"/>
    </xf>
    <xf numFmtId="9" fontId="3" fillId="0" borderId="12" xfId="15" applyNumberFormat="1" applyFont="1" applyFill="1" applyBorder="1" applyProtection="1">
      <protection hidden="1"/>
    </xf>
    <xf numFmtId="165" fontId="3" fillId="0" borderId="13" xfId="16" applyFont="1" applyFill="1" applyBorder="1" applyProtection="1">
      <protection hidden="1"/>
    </xf>
    <xf numFmtId="164" fontId="3" fillId="0" borderId="14" xfId="15" applyFont="1" applyFill="1" applyBorder="1" applyProtection="1">
      <protection hidden="1"/>
    </xf>
    <xf numFmtId="165" fontId="3" fillId="0" borderId="22" xfId="16" applyFont="1" applyFill="1" applyBorder="1" applyProtection="1">
      <protection hidden="1"/>
    </xf>
    <xf numFmtId="164" fontId="3" fillId="0" borderId="23" xfId="15" applyFont="1" applyFill="1" applyBorder="1" applyProtection="1">
      <protection hidden="1"/>
    </xf>
    <xf numFmtId="165" fontId="3" fillId="0" borderId="24" xfId="16" applyFont="1" applyFill="1" applyBorder="1" applyProtection="1">
      <protection hidden="1"/>
    </xf>
    <xf numFmtId="165" fontId="3" fillId="0" borderId="0" xfId="16" applyFont="1" applyFill="1" applyBorder="1" applyProtection="1">
      <protection hidden="1"/>
    </xf>
    <xf numFmtId="0" fontId="9" fillId="0" borderId="0" xfId="8" applyFont="1" applyFill="1" applyBorder="1" applyAlignment="1" applyProtection="1">
      <alignment horizontal="right" vertical="center" wrapText="1" readingOrder="2"/>
      <protection hidden="1"/>
    </xf>
    <xf numFmtId="9" fontId="3" fillId="0" borderId="15" xfId="17" applyNumberFormat="1" applyFont="1" applyFill="1" applyBorder="1" applyProtection="1">
      <protection hidden="1"/>
    </xf>
    <xf numFmtId="164" fontId="3" fillId="0" borderId="15" xfId="17" applyFont="1" applyFill="1" applyBorder="1" applyProtection="1">
      <protection hidden="1"/>
    </xf>
    <xf numFmtId="0" fontId="2" fillId="0" borderId="0" xfId="2" applyFont="1" applyFill="1" applyAlignment="1">
      <alignment horizontal="left"/>
    </xf>
    <xf numFmtId="0" fontId="2" fillId="0" borderId="0" xfId="2" applyFont="1" applyFill="1"/>
    <xf numFmtId="0" fontId="14" fillId="0" borderId="0" xfId="2" applyFont="1" applyFill="1"/>
    <xf numFmtId="0" fontId="2" fillId="9" borderId="9" xfId="8" applyFont="1" applyFill="1" applyAlignment="1">
      <alignment horizontal="right" vertical="center" wrapText="1" readingOrder="2"/>
    </xf>
    <xf numFmtId="164" fontId="3" fillId="9" borderId="14" xfId="15" applyFill="1" applyBorder="1"/>
    <xf numFmtId="164" fontId="3" fillId="9" borderId="14" xfId="12" applyFill="1" applyBorder="1" applyProtection="1"/>
    <xf numFmtId="164" fontId="3" fillId="9" borderId="14" xfId="13" applyFill="1" applyBorder="1"/>
    <xf numFmtId="165" fontId="3" fillId="9" borderId="14" xfId="14" applyFont="1" applyFill="1" applyBorder="1"/>
    <xf numFmtId="0" fontId="3" fillId="9" borderId="9" xfId="8" applyFont="1" applyFill="1">
      <alignment horizontal="right" vertical="center" readingOrder="2"/>
    </xf>
    <xf numFmtId="164" fontId="3" fillId="9" borderId="12" xfId="15" applyFont="1" applyFill="1"/>
    <xf numFmtId="0" fontId="3" fillId="0" borderId="0" xfId="9" applyFont="1" applyFill="1">
      <alignment horizontal="right" vertical="center" readingOrder="2"/>
    </xf>
    <xf numFmtId="165" fontId="3" fillId="9" borderId="13" xfId="16" applyNumberFormat="1" applyFont="1" applyFill="1"/>
    <xf numFmtId="0" fontId="2" fillId="9" borderId="9" xfId="8" applyFill="1">
      <alignment horizontal="right" vertical="center" readingOrder="2"/>
    </xf>
    <xf numFmtId="164" fontId="3" fillId="9" borderId="12" xfId="15" applyFill="1"/>
    <xf numFmtId="165" fontId="3" fillId="9" borderId="15" xfId="17" applyNumberFormat="1" applyFill="1"/>
    <xf numFmtId="9" fontId="3" fillId="9" borderId="12" xfId="15" applyNumberFormat="1" applyFill="1"/>
    <xf numFmtId="165" fontId="3" fillId="9" borderId="13" xfId="16" applyFill="1"/>
    <xf numFmtId="164" fontId="3" fillId="9" borderId="0" xfId="12" applyFill="1" applyBorder="1">
      <protection locked="0"/>
    </xf>
    <xf numFmtId="164" fontId="3" fillId="9" borderId="0" xfId="13" applyFill="1" applyBorder="1"/>
    <xf numFmtId="165" fontId="3" fillId="9" borderId="0" xfId="14" applyFill="1" applyBorder="1"/>
    <xf numFmtId="0" fontId="9" fillId="9" borderId="9" xfId="8" applyFont="1" applyFill="1" applyAlignment="1">
      <alignment horizontal="right" vertical="center" wrapText="1" readingOrder="2"/>
    </xf>
    <xf numFmtId="165" fontId="3" fillId="9" borderId="14" xfId="14" applyFill="1" applyBorder="1"/>
    <xf numFmtId="9" fontId="3" fillId="9" borderId="15" xfId="17" applyNumberFormat="1" applyFill="1"/>
    <xf numFmtId="164" fontId="3" fillId="9" borderId="15" xfId="17" applyFill="1"/>
    <xf numFmtId="0" fontId="15" fillId="0" borderId="0" xfId="5" applyFont="1" applyFill="1"/>
    <xf numFmtId="0" fontId="15" fillId="0" borderId="0" xfId="5" applyFont="1" applyFill="1" applyAlignment="1">
      <alignment horizontal="center" wrapText="1"/>
    </xf>
    <xf numFmtId="0" fontId="15" fillId="0" borderId="7" xfId="6" applyFont="1" applyFill="1">
      <protection hidden="1"/>
    </xf>
    <xf numFmtId="0" fontId="15" fillId="0" borderId="0" xfId="2" applyFont="1" applyFill="1"/>
    <xf numFmtId="0" fontId="5" fillId="0" borderId="0" xfId="4" applyFont="1" applyFill="1" applyAlignment="1" applyProtection="1">
      <alignment vertical="center"/>
      <protection hidden="1"/>
    </xf>
    <xf numFmtId="0" fontId="6" fillId="0" borderId="0" xfId="5" applyFill="1" applyAlignment="1"/>
    <xf numFmtId="0" fontId="3" fillId="0" borderId="7" xfId="6" applyFill="1" applyAlignment="1">
      <protection hidden="1"/>
    </xf>
    <xf numFmtId="0" fontId="2" fillId="0" borderId="0" xfId="2" applyFill="1" applyAlignment="1"/>
    <xf numFmtId="0" fontId="13" fillId="0" borderId="0" xfId="1" applyFont="1" applyFill="1" applyBorder="1" applyAlignment="1" applyProtection="1">
      <alignment vertical="center"/>
      <protection hidden="1"/>
    </xf>
    <xf numFmtId="0" fontId="1" fillId="2" borderId="2" xfId="1" applyBorder="1" applyAlignment="1">
      <alignment vertical="center"/>
      <protection hidden="1"/>
    </xf>
    <xf numFmtId="0" fontId="1" fillId="2" borderId="3" xfId="1" applyBorder="1" applyAlignment="1">
      <alignment vertical="center"/>
      <protection hidden="1"/>
    </xf>
    <xf numFmtId="0" fontId="1" fillId="2" borderId="4" xfId="1" applyBorder="1" applyAlignment="1">
      <alignment vertical="center"/>
      <protection hidden="1"/>
    </xf>
    <xf numFmtId="0" fontId="1" fillId="2" borderId="2" xfId="1" applyFont="1" applyBorder="1" applyAlignment="1">
      <alignment vertical="center"/>
      <protection hidden="1"/>
    </xf>
    <xf numFmtId="0" fontId="1" fillId="2" borderId="3" xfId="1" applyFont="1" applyBorder="1" applyAlignment="1">
      <alignment vertical="center"/>
      <protection hidden="1"/>
    </xf>
    <xf numFmtId="0" fontId="1" fillId="2" borderId="4" xfId="1" applyFont="1" applyBorder="1" applyAlignment="1">
      <alignment vertical="center"/>
      <protection hidden="1"/>
    </xf>
  </cellXfs>
  <cellStyles count="18">
    <cellStyle name="ComputedField" xfId="13"/>
    <cellStyle name="ComputedFieldPercent" xfId="14"/>
    <cellStyle name="GeneralBackground" xfId="2"/>
    <cellStyle name="GrandTotal" xfId="17"/>
    <cellStyle name="InputField" xfId="12"/>
    <cellStyle name="insiteTable" xfId="9"/>
    <cellStyle name="insiteTableHeader" xfId="7"/>
    <cellStyle name="insiteTableLeft" xfId="10"/>
    <cellStyle name="insiteTableRight" xfId="8"/>
    <cellStyle name="insiteTitleBold" xfId="11"/>
    <cellStyle name="LogoHeader" xfId="1"/>
    <cellStyle name="Normal" xfId="0" builtinId="0"/>
    <cellStyle name="Normal_quarterlyRep" xfId="3"/>
    <cellStyle name="outsiteTable" xfId="5"/>
    <cellStyle name="outsiteTableLeft" xfId="6"/>
    <cellStyle name="SubTotalSum" xfId="15"/>
    <cellStyle name="SubTotalSumPer" xfId="16"/>
    <cellStyle name="היפר-קישור" xfId="4" builtinId="8"/>
  </cellStyles>
  <dxfs count="1"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1915027</xdr:colOff>
      <xdr:row>1</xdr:row>
      <xdr:rowOff>238125</xdr:rowOff>
    </xdr:to>
    <xdr:pic>
      <xdr:nvPicPr>
        <xdr:cNvPr id="3" name="Picture 2" descr="logo">
          <a:extLst>
            <a:ext uri="{FF2B5EF4-FFF2-40B4-BE49-F238E27FC236}">
              <a16:creationId xmlns:a16="http://schemas.microsoft.com/office/drawing/2014/main" id="{00000000-0008-0000-0500-000002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4851298" y="9525"/>
          <a:ext cx="2105527" cy="47625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ilaBa/AppData/Local/Microsoft/Windows/INetCache/Content.Outlook/BPGNEFFI/&#1491;&#1493;&#1495;&#1499;&#1505;%20&#1500;&#1502;&#1492;&#1508;%20&#1505;&#1493;&#1508;&#1497;%2031.12.2021%20%20&#1500;&#1488;%20&#1502;&#1489;&#1493;&#1511;&#1512;%20&#1506;%20&#1512;&#1488;&#1513;&#1500;&#1510;%20%2027.02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קרא"/>
      <sheetName val="תוכן הענינים"/>
      <sheetName val="הגדרות כלליות"/>
      <sheetName val="בדיקות הצלבה"/>
      <sheetName val="תמצית מאזן"/>
      <sheetName val="תקציב רגיל"/>
      <sheetName val="תברים"/>
      <sheetName val="ריכוז תברים"/>
      <sheetName val="גבייה וחייבים"/>
      <sheetName val="ארנונה"/>
      <sheetName val="שכר ומשרות"/>
      <sheetName val="בעלי שכר גבוה"/>
      <sheetName val="הערות הרשות"/>
      <sheetName val="ביאורים 1, 2 א-ב ישן"/>
    </sheetNames>
    <sheetDataSet>
      <sheetData sheetId="0"/>
      <sheetData sheetId="1"/>
      <sheetData sheetId="2">
        <row r="20">
          <cell r="D20">
            <v>4</v>
          </cell>
        </row>
        <row r="30">
          <cell r="G30" t="str">
            <v>מועצת הרשות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1"/>
  <sheetViews>
    <sheetView rightToLeft="1" tabSelected="1" workbookViewId="0">
      <selection activeCell="N15" sqref="N15"/>
    </sheetView>
  </sheetViews>
  <sheetFormatPr defaultRowHeight="12.75" x14ac:dyDescent="0.2"/>
  <cols>
    <col min="1" max="1" width="2.5" style="2" customWidth="1"/>
    <col min="2" max="2" width="25.25" style="2" customWidth="1"/>
    <col min="3" max="3" width="11.375" style="2" customWidth="1"/>
    <col min="4" max="4" width="1.875" style="2" customWidth="1"/>
    <col min="5" max="5" width="11.375" style="2" customWidth="1"/>
    <col min="6" max="6" width="1.875" style="2" customWidth="1"/>
    <col min="7" max="7" width="11.25" style="2" customWidth="1"/>
    <col min="8" max="8" width="1.875" style="2" customWidth="1"/>
    <col min="9" max="9" width="11.375" style="2" customWidth="1"/>
    <col min="10" max="10" width="1.875" style="2" customWidth="1"/>
    <col min="11" max="11" width="11.375" style="2" customWidth="1"/>
    <col min="12" max="12" width="9.625" style="2" customWidth="1"/>
    <col min="13" max="13" width="12.125" style="2" customWidth="1"/>
    <col min="14" max="14" width="22.875" style="2" customWidth="1"/>
    <col min="15" max="16384" width="9" style="2"/>
  </cols>
  <sheetData>
    <row r="1" spans="1:13" ht="19.5" thickTop="1" thickBot="1" x14ac:dyDescent="0.25">
      <c r="A1" s="1"/>
      <c r="B1" s="1"/>
      <c r="C1" s="110" t="s">
        <v>0</v>
      </c>
      <c r="D1" s="111"/>
      <c r="E1" s="111"/>
      <c r="F1" s="111"/>
      <c r="G1" s="111"/>
      <c r="H1" s="111"/>
      <c r="I1" s="111"/>
      <c r="J1" s="111"/>
      <c r="K1" s="111"/>
      <c r="L1" s="112"/>
      <c r="M1" s="1"/>
    </row>
    <row r="2" spans="1:13" ht="19.5" thickTop="1" thickBot="1" x14ac:dyDescent="0.25">
      <c r="A2" s="1"/>
      <c r="B2" s="1"/>
      <c r="C2" s="113" t="s">
        <v>1</v>
      </c>
      <c r="D2" s="114"/>
      <c r="E2" s="114"/>
      <c r="F2" s="114"/>
      <c r="G2" s="114"/>
      <c r="H2" s="114"/>
      <c r="I2" s="114"/>
      <c r="J2" s="114"/>
      <c r="K2" s="114"/>
      <c r="L2" s="115"/>
      <c r="M2" s="1"/>
    </row>
    <row r="3" spans="1:13" ht="19.5" thickTop="1" thickBot="1" x14ac:dyDescent="0.25">
      <c r="A3" s="1"/>
      <c r="B3" s="1"/>
      <c r="C3" s="110" t="s">
        <v>2</v>
      </c>
      <c r="D3" s="111"/>
      <c r="E3" s="111"/>
      <c r="F3" s="111"/>
      <c r="G3" s="111"/>
      <c r="H3" s="111"/>
      <c r="I3" s="111"/>
      <c r="J3" s="111"/>
      <c r="K3" s="111"/>
      <c r="L3" s="112"/>
      <c r="M3" s="1"/>
    </row>
    <row r="4" spans="1:13" ht="13.5" hidden="1" thickTop="1" x14ac:dyDescent="0.2">
      <c r="A4" s="3"/>
      <c r="B4" s="4"/>
      <c r="C4" s="5"/>
      <c r="D4" s="5"/>
      <c r="E4" s="5"/>
      <c r="F4" s="5"/>
      <c r="G4" s="6">
        <f>'[1]הגדרות כלליות'!D20</f>
        <v>4</v>
      </c>
      <c r="H4" s="6"/>
      <c r="I4" s="5"/>
      <c r="J4" s="5"/>
      <c r="K4" s="5"/>
      <c r="L4" s="5"/>
      <c r="M4" s="5"/>
    </row>
    <row r="5" spans="1:13" s="108" customFormat="1" ht="13.5" hidden="1" thickTop="1" x14ac:dyDescent="0.2">
      <c r="A5" s="105" t="s">
        <v>3</v>
      </c>
      <c r="B5" s="105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7"/>
    </row>
    <row r="6" spans="1:13" ht="13.5" thickTop="1" x14ac:dyDescent="0.2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 s="104" customFormat="1" ht="25.5" x14ac:dyDescent="0.2">
      <c r="A7" s="101"/>
      <c r="B7" s="101"/>
      <c r="C7" s="102" t="s">
        <v>52</v>
      </c>
      <c r="D7" s="101"/>
      <c r="E7" s="102" t="s">
        <v>5</v>
      </c>
      <c r="F7" s="101"/>
      <c r="G7" s="102" t="s">
        <v>6</v>
      </c>
      <c r="H7" s="101"/>
      <c r="I7" s="102" t="s">
        <v>7</v>
      </c>
      <c r="J7" s="101"/>
      <c r="K7" s="102" t="s">
        <v>53</v>
      </c>
      <c r="L7" s="101"/>
      <c r="M7" s="103"/>
    </row>
    <row r="8" spans="1:13" ht="25.5" hidden="1" customHeight="1" x14ac:dyDescent="0.2">
      <c r="A8" s="8"/>
      <c r="B8" s="10"/>
      <c r="C8" s="11" t="s">
        <v>52</v>
      </c>
      <c r="D8" s="10"/>
      <c r="E8" s="10" t="s">
        <v>5</v>
      </c>
      <c r="F8" s="10"/>
      <c r="G8" s="12" t="s">
        <v>6</v>
      </c>
      <c r="H8" s="10"/>
      <c r="I8" s="10" t="s">
        <v>7</v>
      </c>
      <c r="J8" s="10"/>
      <c r="K8" s="10" t="s">
        <v>8</v>
      </c>
      <c r="L8" s="10"/>
      <c r="M8" s="9"/>
    </row>
    <row r="9" spans="1:13" x14ac:dyDescent="0.2">
      <c r="A9" s="8"/>
      <c r="B9" s="13"/>
      <c r="C9" s="14"/>
      <c r="D9" s="14"/>
      <c r="E9" s="14"/>
      <c r="F9" s="14"/>
      <c r="G9" s="14"/>
      <c r="H9" s="14"/>
      <c r="I9" s="14"/>
      <c r="J9" s="14"/>
      <c r="K9" s="14"/>
      <c r="L9" s="15"/>
      <c r="M9" s="9"/>
    </row>
    <row r="10" spans="1:13" ht="15.75" x14ac:dyDescent="0.2">
      <c r="A10" s="8"/>
      <c r="B10" s="16" t="s">
        <v>9</v>
      </c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9"/>
    </row>
    <row r="11" spans="1:13" x14ac:dyDescent="0.2">
      <c r="A11" s="8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9"/>
    </row>
    <row r="12" spans="1:13" ht="12" customHeight="1" x14ac:dyDescent="0.2">
      <c r="A12" s="8"/>
      <c r="B12" s="17" t="s">
        <v>10</v>
      </c>
      <c r="C12" s="18">
        <f>1115683-90000</f>
        <v>1025683</v>
      </c>
      <c r="D12" s="14"/>
      <c r="E12" s="19">
        <f>C12*MIN($G$4,4)/4</f>
        <v>1025683</v>
      </c>
      <c r="F12" s="14"/>
      <c r="G12" s="18">
        <v>1070283</v>
      </c>
      <c r="H12" s="14"/>
      <c r="I12" s="19">
        <f t="shared" ref="I12:I16" si="0">G12-E12</f>
        <v>44600</v>
      </c>
      <c r="J12" s="14"/>
      <c r="K12" s="20">
        <f t="shared" ref="K12:K16" si="1">IF(E12=0,0,I12/E12)</f>
        <v>4.3483220449203115E-2</v>
      </c>
      <c r="L12" s="15"/>
      <c r="M12" s="9"/>
    </row>
    <row r="13" spans="1:13" x14ac:dyDescent="0.2">
      <c r="A13" s="8"/>
      <c r="B13" s="17" t="s">
        <v>12</v>
      </c>
      <c r="C13" s="18">
        <v>9041</v>
      </c>
      <c r="D13" s="14"/>
      <c r="E13" s="19">
        <f>C13*MIN($G$4,4)/4</f>
        <v>9041</v>
      </c>
      <c r="F13" s="14"/>
      <c r="G13" s="18">
        <v>5998</v>
      </c>
      <c r="H13" s="14"/>
      <c r="I13" s="19">
        <f t="shared" si="0"/>
        <v>-3043</v>
      </c>
      <c r="J13" s="14"/>
      <c r="K13" s="20">
        <f t="shared" si="1"/>
        <v>-0.33657781218891714</v>
      </c>
      <c r="L13" s="15"/>
      <c r="M13" s="9"/>
    </row>
    <row r="14" spans="1:13" x14ac:dyDescent="0.2">
      <c r="A14" s="8"/>
      <c r="B14" s="17" t="s">
        <v>13</v>
      </c>
      <c r="C14" s="18">
        <v>7024</v>
      </c>
      <c r="D14" s="14"/>
      <c r="E14" s="19">
        <f>C14*MIN($G$4,4)/4</f>
        <v>7024</v>
      </c>
      <c r="F14" s="14"/>
      <c r="G14" s="18">
        <v>9480</v>
      </c>
      <c r="H14" s="14"/>
      <c r="I14" s="19">
        <f t="shared" si="0"/>
        <v>2456</v>
      </c>
      <c r="J14" s="14"/>
      <c r="K14" s="20">
        <f t="shared" si="1"/>
        <v>0.34965831435079725</v>
      </c>
      <c r="L14" s="15"/>
      <c r="M14" s="9"/>
    </row>
    <row r="15" spans="1:13" x14ac:dyDescent="0.2">
      <c r="A15" s="8"/>
      <c r="B15" s="21" t="s">
        <v>14</v>
      </c>
      <c r="C15" s="18">
        <v>166373</v>
      </c>
      <c r="D15" s="14"/>
      <c r="E15" s="19">
        <f>C15*MIN($G$4,4)/4</f>
        <v>166373</v>
      </c>
      <c r="F15" s="14"/>
      <c r="G15" s="18">
        <v>139878</v>
      </c>
      <c r="H15" s="14"/>
      <c r="I15" s="19">
        <f t="shared" si="0"/>
        <v>-26495</v>
      </c>
      <c r="J15" s="14"/>
      <c r="K15" s="20">
        <f t="shared" si="1"/>
        <v>-0.1592505995564184</v>
      </c>
      <c r="L15" s="15"/>
      <c r="M15" s="9"/>
    </row>
    <row r="16" spans="1:13" x14ac:dyDescent="0.2">
      <c r="A16" s="8"/>
      <c r="B16" s="85" t="s">
        <v>15</v>
      </c>
      <c r="C16" s="86">
        <f>SUM(C12:C15)</f>
        <v>1208121</v>
      </c>
      <c r="D16" s="87"/>
      <c r="E16" s="86">
        <f>SUM(E12:E15)</f>
        <v>1208121</v>
      </c>
      <c r="F16" s="87"/>
      <c r="G16" s="86">
        <f>SUM(G12:G15)</f>
        <v>1225639</v>
      </c>
      <c r="H16" s="87"/>
      <c r="I16" s="86">
        <f t="shared" si="0"/>
        <v>17518</v>
      </c>
      <c r="J16" s="87"/>
      <c r="K16" s="88">
        <f t="shared" si="1"/>
        <v>1.4500203208122365E-2</v>
      </c>
      <c r="L16" s="15"/>
      <c r="M16" s="9"/>
    </row>
    <row r="17" spans="1:13" x14ac:dyDescent="0.2">
      <c r="A17" s="8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9"/>
    </row>
    <row r="18" spans="1:13" x14ac:dyDescent="0.2">
      <c r="A18" s="8"/>
      <c r="B18" s="13" t="s">
        <v>16</v>
      </c>
      <c r="C18" s="18">
        <v>504260</v>
      </c>
      <c r="D18" s="14"/>
      <c r="E18" s="19">
        <f t="shared" ref="E18:E23" si="2">C18*MIN($G$4,4)/4</f>
        <v>504260</v>
      </c>
      <c r="F18" s="14"/>
      <c r="G18" s="18">
        <v>499454</v>
      </c>
      <c r="H18" s="14"/>
      <c r="I18" s="19">
        <f t="shared" ref="I18:I23" si="3">G18-E18</f>
        <v>-4806</v>
      </c>
      <c r="J18" s="14"/>
      <c r="K18" s="20">
        <f t="shared" ref="K18:K23" si="4">IF(E18=0,0,I18/E18)</f>
        <v>-9.5307976044104233E-3</v>
      </c>
      <c r="L18" s="15"/>
      <c r="M18" s="9"/>
    </row>
    <row r="19" spans="1:13" x14ac:dyDescent="0.2">
      <c r="A19" s="8"/>
      <c r="B19" s="13" t="s">
        <v>17</v>
      </c>
      <c r="C19" s="18">
        <v>173434</v>
      </c>
      <c r="D19" s="14"/>
      <c r="E19" s="19">
        <f t="shared" si="2"/>
        <v>173434</v>
      </c>
      <c r="F19" s="14"/>
      <c r="G19" s="18">
        <v>154599</v>
      </c>
      <c r="H19" s="14"/>
      <c r="I19" s="19">
        <f t="shared" si="3"/>
        <v>-18835</v>
      </c>
      <c r="J19" s="14"/>
      <c r="K19" s="20">
        <f t="shared" si="4"/>
        <v>-0.10860038977363147</v>
      </c>
      <c r="L19" s="15"/>
      <c r="M19" s="9"/>
    </row>
    <row r="20" spans="1:13" x14ac:dyDescent="0.2">
      <c r="A20" s="8"/>
      <c r="B20" s="13" t="s">
        <v>18</v>
      </c>
      <c r="C20" s="18">
        <v>31689</v>
      </c>
      <c r="D20" s="14"/>
      <c r="E20" s="19">
        <f t="shared" si="2"/>
        <v>31689</v>
      </c>
      <c r="F20" s="14"/>
      <c r="G20" s="18">
        <v>21699</v>
      </c>
      <c r="H20" s="14"/>
      <c r="I20" s="19">
        <f t="shared" si="3"/>
        <v>-9990</v>
      </c>
      <c r="J20" s="14"/>
      <c r="K20" s="20">
        <f t="shared" si="4"/>
        <v>-0.31525134904856572</v>
      </c>
      <c r="L20" s="15"/>
      <c r="M20" s="9"/>
    </row>
    <row r="21" spans="1:13" ht="12" customHeight="1" x14ac:dyDescent="0.2">
      <c r="A21" s="8"/>
      <c r="B21" s="13" t="s">
        <v>21</v>
      </c>
      <c r="C21" s="18">
        <v>85170</v>
      </c>
      <c r="D21" s="14"/>
      <c r="E21" s="19">
        <f t="shared" si="2"/>
        <v>85170</v>
      </c>
      <c r="F21" s="14"/>
      <c r="G21" s="18">
        <v>67514</v>
      </c>
      <c r="H21" s="14"/>
      <c r="I21" s="19">
        <f t="shared" si="3"/>
        <v>-17656</v>
      </c>
      <c r="J21" s="14"/>
      <c r="K21" s="20">
        <f t="shared" si="4"/>
        <v>-0.2073030409768698</v>
      </c>
      <c r="L21" s="15"/>
      <c r="M21" s="9"/>
    </row>
    <row r="22" spans="1:13" ht="3" hidden="1" customHeight="1" x14ac:dyDescent="0.2">
      <c r="A22" s="8"/>
      <c r="B22" s="17"/>
      <c r="C22" s="18"/>
      <c r="D22" s="14"/>
      <c r="E22" s="19">
        <f t="shared" si="2"/>
        <v>0</v>
      </c>
      <c r="F22" s="14"/>
      <c r="G22" s="18"/>
      <c r="H22" s="14"/>
      <c r="I22" s="19">
        <f t="shared" si="3"/>
        <v>0</v>
      </c>
      <c r="J22" s="14"/>
      <c r="K22" s="20">
        <f t="shared" si="4"/>
        <v>0</v>
      </c>
      <c r="L22" s="15"/>
      <c r="M22" s="9"/>
    </row>
    <row r="23" spans="1:13" ht="23.25" customHeight="1" x14ac:dyDescent="0.2">
      <c r="A23" s="8"/>
      <c r="B23" s="80" t="s">
        <v>50</v>
      </c>
      <c r="C23" s="81">
        <f>C16+SUM(C18:C22)</f>
        <v>2002674</v>
      </c>
      <c r="D23" s="14"/>
      <c r="E23" s="81">
        <f t="shared" si="2"/>
        <v>2002674</v>
      </c>
      <c r="F23" s="14"/>
      <c r="G23" s="82">
        <f>SUM(G18:G22)+G16</f>
        <v>1968905</v>
      </c>
      <c r="H23" s="14"/>
      <c r="I23" s="83">
        <f t="shared" si="3"/>
        <v>-33769</v>
      </c>
      <c r="J23" s="14"/>
      <c r="K23" s="84">
        <f t="shared" si="4"/>
        <v>-1.6861955565409047E-2</v>
      </c>
      <c r="L23" s="15"/>
      <c r="M23" s="9"/>
    </row>
    <row r="24" spans="1:13" ht="4.5" customHeight="1" x14ac:dyDescent="0.2">
      <c r="A24" s="8"/>
      <c r="B24" s="17"/>
      <c r="C24" s="23"/>
      <c r="D24" s="14"/>
      <c r="E24" s="23"/>
      <c r="F24" s="14"/>
      <c r="G24" s="24"/>
      <c r="H24" s="14"/>
      <c r="I24" s="25"/>
      <c r="J24" s="14"/>
      <c r="K24" s="26"/>
      <c r="L24" s="15"/>
      <c r="M24" s="9"/>
    </row>
    <row r="25" spans="1:13" hidden="1" x14ac:dyDescent="0.2">
      <c r="A25" s="8"/>
      <c r="B25" s="17" t="s">
        <v>23</v>
      </c>
      <c r="C25" s="27"/>
      <c r="D25" s="14"/>
      <c r="E25" s="25">
        <f>C25*MIN($G$4,4)/4</f>
        <v>0</v>
      </c>
      <c r="F25" s="14"/>
      <c r="G25" s="27"/>
      <c r="H25" s="14"/>
      <c r="I25" s="25">
        <f>G25-E25</f>
        <v>0</v>
      </c>
      <c r="J25" s="14"/>
      <c r="K25" s="28">
        <f>IF(E25=0,0,I25/E25)</f>
        <v>0</v>
      </c>
      <c r="L25" s="15"/>
      <c r="M25" s="9"/>
    </row>
    <row r="26" spans="1:13" x14ac:dyDescent="0.2">
      <c r="A26" s="8"/>
      <c r="B26" s="17" t="s">
        <v>25</v>
      </c>
      <c r="C26" s="18">
        <v>90000</v>
      </c>
      <c r="D26" s="14"/>
      <c r="E26" s="19">
        <f>C26*MIN($G$4,4)/4</f>
        <v>90000</v>
      </c>
      <c r="F26" s="14"/>
      <c r="G26" s="18">
        <v>113366</v>
      </c>
      <c r="H26" s="14"/>
      <c r="I26" s="19">
        <f>G26-E26</f>
        <v>23366</v>
      </c>
      <c r="J26" s="14"/>
      <c r="K26" s="20">
        <f>IF(E26=0,0,I26/E26)</f>
        <v>0.2596222222222222</v>
      </c>
      <c r="L26" s="15"/>
      <c r="M26" s="9"/>
    </row>
    <row r="27" spans="1:13" ht="13.5" thickBot="1" x14ac:dyDescent="0.25">
      <c r="A27" s="8"/>
      <c r="B27" s="89" t="s">
        <v>26</v>
      </c>
      <c r="C27" s="90">
        <f>SUM(C25:C26)+C23</f>
        <v>2092674</v>
      </c>
      <c r="D27" s="14"/>
      <c r="E27" s="90">
        <f>SUM(E25:E26)+E23</f>
        <v>2092674</v>
      </c>
      <c r="F27" s="14"/>
      <c r="G27" s="90">
        <f>SUM(G25:G26)+G23</f>
        <v>2082271</v>
      </c>
      <c r="H27" s="14"/>
      <c r="I27" s="90">
        <f>G27-E27</f>
        <v>-10403</v>
      </c>
      <c r="J27" s="14"/>
      <c r="K27" s="91">
        <f>IF(E27=0,0,I27/E27)</f>
        <v>-4.9711517417428608E-3</v>
      </c>
      <c r="L27" s="15"/>
      <c r="M27" s="9"/>
    </row>
    <row r="28" spans="1:13" ht="21.75" customHeight="1" thickTop="1" x14ac:dyDescent="0.2">
      <c r="A28" s="8"/>
      <c r="B28" s="16" t="s">
        <v>27</v>
      </c>
      <c r="C28" s="14"/>
      <c r="D28" s="14"/>
      <c r="E28" s="14"/>
      <c r="F28" s="14"/>
      <c r="G28" s="14"/>
      <c r="H28" s="14"/>
      <c r="I28" s="14"/>
      <c r="J28" s="14"/>
      <c r="K28" s="14"/>
      <c r="L28" s="15"/>
      <c r="M28" s="9"/>
    </row>
    <row r="29" spans="1:13" x14ac:dyDescent="0.2">
      <c r="A29" s="8"/>
      <c r="B29" s="13" t="s">
        <v>28</v>
      </c>
      <c r="C29" s="18">
        <v>470319</v>
      </c>
      <c r="D29" s="14"/>
      <c r="E29" s="19">
        <f>C29*MIN($G$4,4)/4</f>
        <v>470319</v>
      </c>
      <c r="F29" s="14"/>
      <c r="G29" s="18">
        <v>460997</v>
      </c>
      <c r="H29" s="14"/>
      <c r="I29" s="19">
        <f>G29-E29</f>
        <v>-9322</v>
      </c>
      <c r="J29" s="14"/>
      <c r="K29" s="20">
        <f>IF(E29=0,0,I29/E29)</f>
        <v>-1.9820589854970774E-2</v>
      </c>
      <c r="L29" s="15"/>
      <c r="M29" s="9"/>
    </row>
    <row r="30" spans="1:13" x14ac:dyDescent="0.2">
      <c r="A30" s="8"/>
      <c r="B30" s="13" t="s">
        <v>29</v>
      </c>
      <c r="C30" s="18">
        <v>447127</v>
      </c>
      <c r="D30" s="14"/>
      <c r="E30" s="19">
        <f>C30*MIN($G$4,4)/4</f>
        <v>447127</v>
      </c>
      <c r="F30" s="14"/>
      <c r="G30" s="18">
        <f>474214+50</f>
        <v>474264</v>
      </c>
      <c r="H30" s="14"/>
      <c r="I30" s="19">
        <f>G30-E30</f>
        <v>27137</v>
      </c>
      <c r="J30" s="14"/>
      <c r="K30" s="20">
        <f>IF(E30=0,0,I30/E30)</f>
        <v>6.069192869140088E-2</v>
      </c>
      <c r="L30" s="15"/>
      <c r="M30" s="9"/>
    </row>
    <row r="31" spans="1:13" x14ac:dyDescent="0.2">
      <c r="A31" s="8"/>
      <c r="B31" s="89" t="s">
        <v>31</v>
      </c>
      <c r="C31" s="90">
        <f>SUM(C29:C30)</f>
        <v>917446</v>
      </c>
      <c r="D31" s="14"/>
      <c r="E31" s="90">
        <f>SUM(E29:E30)</f>
        <v>917446</v>
      </c>
      <c r="F31" s="14"/>
      <c r="G31" s="90">
        <f>SUM(G29:G30)</f>
        <v>935261</v>
      </c>
      <c r="H31" s="14"/>
      <c r="I31" s="90">
        <f>G31-E31</f>
        <v>17815</v>
      </c>
      <c r="J31" s="14"/>
      <c r="K31" s="92">
        <f>IF(E31=0,0,I31/E31)</f>
        <v>1.941803659288939E-2</v>
      </c>
      <c r="L31" s="15"/>
      <c r="M31" s="9"/>
    </row>
    <row r="32" spans="1:13" x14ac:dyDescent="0.2">
      <c r="A32" s="8"/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5"/>
      <c r="M32" s="9"/>
    </row>
    <row r="33" spans="1:13" x14ac:dyDescent="0.2">
      <c r="A33" s="8"/>
      <c r="B33" s="13" t="s">
        <v>32</v>
      </c>
      <c r="C33" s="18">
        <v>481462</v>
      </c>
      <c r="D33" s="14"/>
      <c r="E33" s="19">
        <f>C33*MIN($G$4,4)/4</f>
        <v>481462</v>
      </c>
      <c r="F33" s="14"/>
      <c r="G33" s="18">
        <v>486212</v>
      </c>
      <c r="H33" s="14"/>
      <c r="I33" s="19">
        <f t="shared" ref="I33:I38" si="5">G33-E33</f>
        <v>4750</v>
      </c>
      <c r="J33" s="14"/>
      <c r="K33" s="20">
        <f t="shared" ref="K33:K38" si="6">IF(E33=0,0,I33/E33)</f>
        <v>9.8657838001752988E-3</v>
      </c>
      <c r="L33" s="15"/>
      <c r="M33" s="9"/>
    </row>
    <row r="34" spans="1:13" x14ac:dyDescent="0.2">
      <c r="A34" s="8"/>
      <c r="B34" s="13" t="s">
        <v>33</v>
      </c>
      <c r="C34" s="18">
        <v>283459</v>
      </c>
      <c r="D34" s="14"/>
      <c r="E34" s="19">
        <f>C34*MIN($G$4,4)/4</f>
        <v>283459</v>
      </c>
      <c r="F34" s="14"/>
      <c r="G34" s="18">
        <v>247364</v>
      </c>
      <c r="H34" s="14"/>
      <c r="I34" s="19">
        <f t="shared" si="5"/>
        <v>-36095</v>
      </c>
      <c r="J34" s="14"/>
      <c r="K34" s="20">
        <f t="shared" si="6"/>
        <v>-0.12733763965864553</v>
      </c>
      <c r="L34" s="15"/>
      <c r="M34" s="9"/>
    </row>
    <row r="35" spans="1:13" x14ac:dyDescent="0.2">
      <c r="A35" s="8"/>
      <c r="B35" s="89" t="s">
        <v>34</v>
      </c>
      <c r="C35" s="90">
        <f>SUM(C33:C34)</f>
        <v>764921</v>
      </c>
      <c r="D35" s="14"/>
      <c r="E35" s="90">
        <f>SUM(E33:E34)</f>
        <v>764921</v>
      </c>
      <c r="F35" s="14"/>
      <c r="G35" s="90">
        <f>SUM(G33:G34)</f>
        <v>733576</v>
      </c>
      <c r="H35" s="14"/>
      <c r="I35" s="90">
        <f t="shared" si="5"/>
        <v>-31345</v>
      </c>
      <c r="J35" s="14"/>
      <c r="K35" s="93">
        <f t="shared" si="6"/>
        <v>-4.0978087933263699E-2</v>
      </c>
      <c r="L35" s="15"/>
      <c r="M35" s="9"/>
    </row>
    <row r="36" spans="1:13" x14ac:dyDescent="0.2">
      <c r="A36" s="8"/>
      <c r="B36" s="13" t="s">
        <v>35</v>
      </c>
      <c r="C36" s="27">
        <v>69232</v>
      </c>
      <c r="D36" s="14"/>
      <c r="E36" s="25">
        <f>C36*MIN($G$4,4)/4</f>
        <v>69232</v>
      </c>
      <c r="F36" s="14"/>
      <c r="G36" s="27">
        <v>69162</v>
      </c>
      <c r="H36" s="14"/>
      <c r="I36" s="25">
        <f t="shared" si="5"/>
        <v>-70</v>
      </c>
      <c r="J36" s="14"/>
      <c r="K36" s="20">
        <f t="shared" si="6"/>
        <v>-1.0110931361220245E-3</v>
      </c>
      <c r="L36" s="15"/>
      <c r="M36" s="9"/>
    </row>
    <row r="37" spans="1:13" x14ac:dyDescent="0.2">
      <c r="A37" s="8"/>
      <c r="B37" s="13" t="s">
        <v>36</v>
      </c>
      <c r="C37" s="18">
        <v>192322</v>
      </c>
      <c r="D37" s="14"/>
      <c r="E37" s="19">
        <f>C37*MIN($G$4,4)/4</f>
        <v>192322</v>
      </c>
      <c r="F37" s="14"/>
      <c r="G37" s="18">
        <v>170661</v>
      </c>
      <c r="H37" s="14"/>
      <c r="I37" s="19">
        <f t="shared" si="5"/>
        <v>-21661</v>
      </c>
      <c r="J37" s="14"/>
      <c r="K37" s="20">
        <f t="shared" si="6"/>
        <v>-0.11262882041576107</v>
      </c>
      <c r="L37" s="15"/>
      <c r="M37" s="9"/>
    </row>
    <row r="38" spans="1:13" x14ac:dyDescent="0.2">
      <c r="A38" s="8"/>
      <c r="B38" s="89" t="s">
        <v>37</v>
      </c>
      <c r="C38" s="90">
        <f>SUM(C36:C37)</f>
        <v>261554</v>
      </c>
      <c r="D38" s="14"/>
      <c r="E38" s="90">
        <f>SUM(E36:E37)</f>
        <v>261554</v>
      </c>
      <c r="F38" s="14"/>
      <c r="G38" s="90">
        <f>SUM(G36:G37)</f>
        <v>239823</v>
      </c>
      <c r="H38" s="14"/>
      <c r="I38" s="90">
        <f t="shared" si="5"/>
        <v>-21731</v>
      </c>
      <c r="J38" s="14"/>
      <c r="K38" s="93">
        <f t="shared" si="6"/>
        <v>-8.3084181469218588E-2</v>
      </c>
      <c r="L38" s="15"/>
      <c r="M38" s="9"/>
    </row>
    <row r="39" spans="1:13" ht="4.5" customHeight="1" x14ac:dyDescent="0.2">
      <c r="A39" s="8"/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5"/>
      <c r="M39" s="9"/>
    </row>
    <row r="40" spans="1:13" ht="25.5" x14ac:dyDescent="0.2">
      <c r="A40" s="8"/>
      <c r="B40" s="80" t="s">
        <v>51</v>
      </c>
      <c r="C40" s="90">
        <f>C31+C35+C38</f>
        <v>1943921</v>
      </c>
      <c r="D40" s="14"/>
      <c r="E40" s="90">
        <f>C40*MIN($G$4,4)/4</f>
        <v>1943921</v>
      </c>
      <c r="F40" s="14"/>
      <c r="G40" s="90">
        <f>G31+G35+G38</f>
        <v>1908660</v>
      </c>
      <c r="H40" s="14"/>
      <c r="I40" s="90">
        <f>G40-E40</f>
        <v>-35261</v>
      </c>
      <c r="J40" s="14"/>
      <c r="K40" s="93">
        <f>IF(E40=0,0,I40/E40)</f>
        <v>-1.813911162027675E-2</v>
      </c>
      <c r="L40" s="15"/>
      <c r="M40" s="9"/>
    </row>
    <row r="41" spans="1:13" x14ac:dyDescent="0.2">
      <c r="A41" s="8"/>
      <c r="B41" s="13"/>
      <c r="C41" s="27"/>
      <c r="D41" s="14"/>
      <c r="E41" s="25">
        <f>C41*MIN($G$4,4)/4</f>
        <v>0</v>
      </c>
      <c r="F41" s="14"/>
      <c r="G41" s="27"/>
      <c r="H41" s="14"/>
      <c r="I41" s="25">
        <f>G41-E41</f>
        <v>0</v>
      </c>
      <c r="J41" s="14"/>
      <c r="K41" s="28">
        <f>IF(E41=0,0,I41/E41)</f>
        <v>0</v>
      </c>
      <c r="L41" s="15"/>
      <c r="M41" s="9"/>
    </row>
    <row r="42" spans="1:13" x14ac:dyDescent="0.2">
      <c r="A42" s="8"/>
      <c r="B42" s="13" t="s">
        <v>40</v>
      </c>
      <c r="C42" s="18">
        <v>52850</v>
      </c>
      <c r="D42" s="14"/>
      <c r="E42" s="19">
        <f>C42*MIN($G$4,4)/4</f>
        <v>52850</v>
      </c>
      <c r="F42" s="14"/>
      <c r="G42" s="18">
        <v>51666</v>
      </c>
      <c r="H42" s="14"/>
      <c r="I42" s="19">
        <f>G42-E42</f>
        <v>-1184</v>
      </c>
      <c r="J42" s="14"/>
      <c r="K42" s="20">
        <f>IF(E42=0,0,I42/E42)</f>
        <v>-2.2403027436140019E-2</v>
      </c>
      <c r="L42" s="15"/>
      <c r="M42" s="9"/>
    </row>
    <row r="43" spans="1:13" x14ac:dyDescent="0.2">
      <c r="A43" s="8"/>
      <c r="B43" s="13" t="s">
        <v>41</v>
      </c>
      <c r="C43" s="22">
        <f>SUM(C41:C42)</f>
        <v>52850</v>
      </c>
      <c r="D43" s="14"/>
      <c r="E43" s="22">
        <f>SUM(E41:E42)</f>
        <v>52850</v>
      </c>
      <c r="F43" s="14"/>
      <c r="G43" s="22">
        <f>SUM(G41:G42)</f>
        <v>51666</v>
      </c>
      <c r="H43" s="14"/>
      <c r="I43" s="22">
        <f>G43-E43</f>
        <v>-1184</v>
      </c>
      <c r="J43" s="14"/>
      <c r="K43" s="29">
        <f>IF(E43=0,0,I43/E43)</f>
        <v>-2.2403027436140019E-2</v>
      </c>
      <c r="L43" s="15"/>
      <c r="M43" s="9"/>
    </row>
    <row r="44" spans="1:13" ht="4.5" customHeight="1" x14ac:dyDescent="0.2">
      <c r="A44" s="8"/>
      <c r="B44" s="13"/>
      <c r="C44" s="22"/>
      <c r="D44" s="14"/>
      <c r="E44" s="22"/>
      <c r="F44" s="14"/>
      <c r="G44" s="22"/>
      <c r="H44" s="14"/>
      <c r="I44" s="22"/>
      <c r="J44" s="14"/>
      <c r="K44" s="29"/>
      <c r="L44" s="15"/>
      <c r="M44" s="9"/>
    </row>
    <row r="45" spans="1:13" ht="12.75" customHeight="1" x14ac:dyDescent="0.2">
      <c r="A45" s="8"/>
      <c r="B45" s="89" t="s">
        <v>42</v>
      </c>
      <c r="C45" s="94">
        <v>7903</v>
      </c>
      <c r="D45" s="14"/>
      <c r="E45" s="95">
        <f>C45*MIN($G$4,4)/4</f>
        <v>7903</v>
      </c>
      <c r="F45" s="14"/>
      <c r="G45" s="94">
        <v>8298</v>
      </c>
      <c r="H45" s="14"/>
      <c r="I45" s="95">
        <f>G45-E45</f>
        <v>395</v>
      </c>
      <c r="J45" s="14"/>
      <c r="K45" s="96">
        <f>IF(E45=0,0,I45/E45)</f>
        <v>4.9981019865873721E-2</v>
      </c>
      <c r="L45" s="15"/>
      <c r="M45" s="9"/>
    </row>
    <row r="46" spans="1:13" ht="12.75" customHeight="1" x14ac:dyDescent="0.2">
      <c r="A46" s="8"/>
      <c r="B46" s="30" t="s">
        <v>43</v>
      </c>
      <c r="C46" s="18">
        <v>1000</v>
      </c>
      <c r="D46" s="14"/>
      <c r="E46" s="19">
        <f>C46*MIN($G$4,4)/4</f>
        <v>1000</v>
      </c>
      <c r="F46" s="14"/>
      <c r="G46" s="18"/>
      <c r="H46" s="14"/>
      <c r="I46" s="19">
        <f>G46-E46</f>
        <v>-1000</v>
      </c>
      <c r="J46" s="14"/>
      <c r="K46" s="20">
        <f>IF(E46=0,0,I46/E46)</f>
        <v>-1</v>
      </c>
      <c r="L46" s="15"/>
      <c r="M46" s="9"/>
    </row>
    <row r="47" spans="1:13" ht="24" customHeight="1" x14ac:dyDescent="0.2">
      <c r="A47" s="8"/>
      <c r="B47" s="97" t="s">
        <v>44</v>
      </c>
      <c r="C47" s="81">
        <f>C40+C43+C45+C46</f>
        <v>2005674</v>
      </c>
      <c r="D47" s="14"/>
      <c r="E47" s="83">
        <f>C47*MIN($G$4,4)/4</f>
        <v>2005674</v>
      </c>
      <c r="F47" s="14"/>
      <c r="G47" s="81">
        <f>G40+G43+G45+G46</f>
        <v>1968624</v>
      </c>
      <c r="H47" s="14"/>
      <c r="I47" s="83">
        <f>G47-E47</f>
        <v>-37050</v>
      </c>
      <c r="J47" s="14"/>
      <c r="K47" s="98">
        <f>IF(E47=0,0,I47/E47)</f>
        <v>-1.8472593252941406E-2</v>
      </c>
      <c r="L47" s="15"/>
      <c r="M47" s="9"/>
    </row>
    <row r="48" spans="1:13" ht="4.5" customHeight="1" x14ac:dyDescent="0.2">
      <c r="A48" s="8"/>
      <c r="B48" s="30"/>
      <c r="C48" s="23"/>
      <c r="D48" s="14"/>
      <c r="E48" s="25"/>
      <c r="F48" s="14"/>
      <c r="G48" s="23"/>
      <c r="H48" s="14"/>
      <c r="I48" s="25"/>
      <c r="J48" s="14"/>
      <c r="K48" s="28"/>
      <c r="L48" s="15"/>
      <c r="M48" s="9"/>
    </row>
    <row r="49" spans="1:13" ht="12.75" customHeight="1" x14ac:dyDescent="0.2">
      <c r="A49" s="8"/>
      <c r="B49" s="30" t="s">
        <v>45</v>
      </c>
      <c r="C49" s="27"/>
      <c r="D49" s="14"/>
      <c r="E49" s="25">
        <f>C49*MIN($G$4,4)/4</f>
        <v>0</v>
      </c>
      <c r="F49" s="14"/>
      <c r="G49" s="27"/>
      <c r="H49" s="14"/>
      <c r="I49" s="25">
        <f>G49-E49</f>
        <v>0</v>
      </c>
      <c r="J49" s="14"/>
      <c r="K49" s="28">
        <f>IF(E49=0,0,I49/E49)</f>
        <v>0</v>
      </c>
      <c r="L49" s="15"/>
      <c r="M49" s="9"/>
    </row>
    <row r="50" spans="1:13" ht="12.75" customHeight="1" x14ac:dyDescent="0.2">
      <c r="A50" s="8"/>
      <c r="B50" s="30" t="s">
        <v>46</v>
      </c>
      <c r="C50" s="18">
        <v>87000</v>
      </c>
      <c r="D50" s="14"/>
      <c r="E50" s="19">
        <f>C50*MIN($G$4,4)/4</f>
        <v>87000</v>
      </c>
      <c r="F50" s="14"/>
      <c r="G50" s="18">
        <v>110597</v>
      </c>
      <c r="H50" s="14"/>
      <c r="I50" s="19">
        <f>G50-E50</f>
        <v>23597</v>
      </c>
      <c r="J50" s="14"/>
      <c r="K50" s="20">
        <f>IF(E50=0,0,I50/E50)</f>
        <v>0.27122988505747125</v>
      </c>
      <c r="L50" s="15"/>
      <c r="M50" s="9"/>
    </row>
    <row r="51" spans="1:13" ht="13.5" thickBot="1" x14ac:dyDescent="0.25">
      <c r="A51" s="8"/>
      <c r="B51" s="89" t="s">
        <v>47</v>
      </c>
      <c r="C51" s="90">
        <f>C47+C49+C50</f>
        <v>2092674</v>
      </c>
      <c r="D51" s="14"/>
      <c r="E51" s="90">
        <f>E47+E49+E50</f>
        <v>2092674</v>
      </c>
      <c r="F51" s="14"/>
      <c r="G51" s="90">
        <f>G47+G49+G50</f>
        <v>2079221</v>
      </c>
      <c r="H51" s="14"/>
      <c r="I51" s="90">
        <f>G51-E51</f>
        <v>-13453</v>
      </c>
      <c r="J51" s="14"/>
      <c r="K51" s="99">
        <f>IF(E51=0,0,I51/E51)</f>
        <v>-6.4286171663622714E-3</v>
      </c>
      <c r="L51" s="15"/>
      <c r="M51" s="9"/>
    </row>
    <row r="52" spans="1:13" ht="13.5" thickTop="1" x14ac:dyDescent="0.2">
      <c r="A52" s="8"/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5"/>
      <c r="M52" s="9"/>
    </row>
    <row r="53" spans="1:13" ht="13.5" thickBot="1" x14ac:dyDescent="0.25">
      <c r="A53" s="8"/>
      <c r="B53" s="89" t="s">
        <v>48</v>
      </c>
      <c r="C53" s="100">
        <f>C27-C51</f>
        <v>0</v>
      </c>
      <c r="D53" s="14"/>
      <c r="E53" s="100">
        <f>E27-E51</f>
        <v>0</v>
      </c>
      <c r="F53" s="14"/>
      <c r="G53" s="100">
        <f>G27-G51</f>
        <v>3050</v>
      </c>
      <c r="H53" s="14"/>
      <c r="I53" s="100">
        <f>I27-I51</f>
        <v>3050</v>
      </c>
      <c r="J53" s="14"/>
      <c r="K53" s="99"/>
      <c r="L53" s="15"/>
      <c r="M53" s="9"/>
    </row>
    <row r="54" spans="1:13" ht="13.5" thickTop="1" x14ac:dyDescent="0.2">
      <c r="A54" s="8"/>
      <c r="B54" s="31"/>
      <c r="C54" s="32"/>
      <c r="D54" s="32"/>
      <c r="E54" s="32"/>
      <c r="F54" s="32"/>
      <c r="G54" s="32"/>
      <c r="H54" s="32"/>
      <c r="I54" s="32"/>
      <c r="J54" s="32"/>
      <c r="K54" s="32"/>
      <c r="L54" s="33"/>
      <c r="M54" s="9"/>
    </row>
    <row r="55" spans="1:13" ht="13.5" thickBot="1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5"/>
    </row>
    <row r="56" spans="1:13" ht="13.5" thickTop="1" x14ac:dyDescent="0.2"/>
    <row r="151" spans="2:11" ht="33.75" customHeight="1" x14ac:dyDescent="0.2">
      <c r="B151" s="36"/>
      <c r="C151" s="36"/>
      <c r="D151" s="37"/>
      <c r="E151" s="36"/>
      <c r="F151" s="37"/>
      <c r="G151" s="36"/>
      <c r="H151" s="37"/>
      <c r="I151" s="36"/>
      <c r="J151" s="37"/>
      <c r="K151" s="36"/>
    </row>
    <row r="152" spans="2:11" x14ac:dyDescent="0.2">
      <c r="B152" s="38"/>
      <c r="C152" s="38"/>
      <c r="D152" s="38"/>
      <c r="E152" s="38"/>
      <c r="F152" s="38"/>
      <c r="G152" s="38"/>
      <c r="H152" s="38"/>
      <c r="I152" s="38"/>
      <c r="J152" s="38"/>
      <c r="K152" s="38"/>
    </row>
    <row r="153" spans="2:11" x14ac:dyDescent="0.2">
      <c r="B153" s="39"/>
      <c r="C153" s="38"/>
      <c r="D153" s="38"/>
      <c r="E153" s="38"/>
      <c r="F153" s="38"/>
      <c r="G153" s="38"/>
      <c r="H153" s="38"/>
      <c r="I153" s="38"/>
      <c r="J153" s="38"/>
      <c r="K153" s="38"/>
    </row>
    <row r="154" spans="2:11" x14ac:dyDescent="0.2">
      <c r="B154" s="38"/>
      <c r="C154" s="38"/>
      <c r="D154" s="38"/>
      <c r="E154" s="38"/>
      <c r="F154" s="38"/>
      <c r="G154" s="38"/>
      <c r="H154" s="38"/>
      <c r="I154" s="38"/>
      <c r="J154" s="38"/>
      <c r="K154" s="38"/>
    </row>
    <row r="155" spans="2:11" x14ac:dyDescent="0.2">
      <c r="B155" s="38"/>
      <c r="C155" s="38"/>
      <c r="D155" s="38"/>
      <c r="E155" s="38"/>
      <c r="F155" s="38"/>
      <c r="G155" s="38"/>
      <c r="H155" s="38"/>
      <c r="I155" s="38"/>
      <c r="J155" s="38"/>
      <c r="K155" s="38"/>
    </row>
    <row r="156" spans="2:11" x14ac:dyDescent="0.2">
      <c r="B156" s="38"/>
      <c r="C156" s="38"/>
      <c r="D156" s="38"/>
      <c r="E156" s="38"/>
      <c r="F156" s="38"/>
      <c r="G156" s="38"/>
      <c r="H156" s="38"/>
      <c r="I156" s="38"/>
      <c r="J156" s="38"/>
      <c r="K156" s="38"/>
    </row>
    <row r="157" spans="2:11" x14ac:dyDescent="0.2">
      <c r="B157" s="38"/>
      <c r="C157" s="38"/>
      <c r="D157" s="38"/>
      <c r="E157" s="38"/>
      <c r="F157" s="38"/>
      <c r="G157" s="38"/>
      <c r="H157" s="38"/>
      <c r="I157" s="38"/>
      <c r="J157" s="38"/>
      <c r="K157" s="38"/>
    </row>
    <row r="158" spans="2:11" x14ac:dyDescent="0.2">
      <c r="B158" s="38"/>
      <c r="C158" s="38"/>
      <c r="D158" s="38"/>
      <c r="E158" s="38"/>
      <c r="F158" s="38"/>
      <c r="G158" s="38"/>
      <c r="H158" s="38"/>
      <c r="I158" s="38"/>
      <c r="J158" s="38"/>
      <c r="K158" s="38"/>
    </row>
    <row r="159" spans="2:11" x14ac:dyDescent="0.2">
      <c r="B159" s="38"/>
      <c r="C159" s="38"/>
      <c r="D159" s="38"/>
      <c r="E159" s="38"/>
      <c r="F159" s="38"/>
      <c r="G159" s="38"/>
      <c r="H159" s="38"/>
      <c r="I159" s="38"/>
      <c r="J159" s="38"/>
      <c r="K159" s="38"/>
    </row>
    <row r="160" spans="2:11" x14ac:dyDescent="0.2">
      <c r="B160" s="38"/>
      <c r="C160" s="38"/>
      <c r="D160" s="38"/>
      <c r="E160" s="38"/>
      <c r="F160" s="38"/>
      <c r="G160" s="38"/>
      <c r="H160" s="38"/>
      <c r="I160" s="38"/>
      <c r="J160" s="38"/>
      <c r="K160" s="38"/>
    </row>
    <row r="161" spans="2:11" x14ac:dyDescent="0.2">
      <c r="B161" s="38"/>
      <c r="C161" s="38"/>
      <c r="D161" s="38"/>
      <c r="E161" s="38"/>
      <c r="F161" s="38"/>
      <c r="G161" s="38"/>
      <c r="H161" s="38"/>
      <c r="I161" s="38"/>
      <c r="J161" s="38"/>
      <c r="K161" s="38"/>
    </row>
    <row r="162" spans="2:11" x14ac:dyDescent="0.2">
      <c r="B162" s="38"/>
      <c r="C162" s="38"/>
      <c r="D162" s="38"/>
      <c r="E162" s="38"/>
      <c r="F162" s="38"/>
      <c r="G162" s="38"/>
      <c r="H162" s="38"/>
      <c r="I162" s="38"/>
      <c r="J162" s="38"/>
      <c r="K162" s="38"/>
    </row>
    <row r="163" spans="2:11" x14ac:dyDescent="0.2">
      <c r="B163" s="38"/>
      <c r="C163" s="38"/>
      <c r="D163" s="38"/>
      <c r="E163" s="38"/>
      <c r="F163" s="38"/>
      <c r="G163" s="38"/>
      <c r="H163" s="38"/>
      <c r="I163" s="38"/>
      <c r="J163" s="38"/>
      <c r="K163" s="38"/>
    </row>
    <row r="164" spans="2:11" x14ac:dyDescent="0.2">
      <c r="B164" s="38"/>
      <c r="C164" s="38"/>
      <c r="D164" s="38"/>
      <c r="E164" s="38"/>
      <c r="F164" s="38"/>
      <c r="G164" s="38"/>
      <c r="H164" s="38"/>
      <c r="I164" s="38"/>
      <c r="J164" s="38"/>
      <c r="K164" s="38"/>
    </row>
    <row r="165" spans="2:11" x14ac:dyDescent="0.2">
      <c r="B165" s="38"/>
      <c r="C165" s="38"/>
      <c r="D165" s="38"/>
      <c r="E165" s="38"/>
      <c r="F165" s="38"/>
      <c r="G165" s="38"/>
      <c r="H165" s="38"/>
      <c r="I165" s="38"/>
      <c r="J165" s="38"/>
      <c r="K165" s="38"/>
    </row>
    <row r="166" spans="2:11" x14ac:dyDescent="0.2">
      <c r="B166" s="38"/>
      <c r="C166" s="38"/>
      <c r="D166" s="38"/>
      <c r="E166" s="38"/>
      <c r="F166" s="38"/>
      <c r="G166" s="38"/>
      <c r="H166" s="38"/>
      <c r="I166" s="38"/>
      <c r="J166" s="38"/>
      <c r="K166" s="38"/>
    </row>
    <row r="167" spans="2:11" x14ac:dyDescent="0.2">
      <c r="B167" s="38"/>
      <c r="C167" s="38"/>
      <c r="D167" s="38"/>
      <c r="E167" s="38"/>
      <c r="F167" s="38"/>
      <c r="G167" s="38"/>
      <c r="H167" s="38"/>
      <c r="I167" s="38"/>
      <c r="J167" s="38"/>
      <c r="K167" s="38"/>
    </row>
    <row r="168" spans="2:11" x14ac:dyDescent="0.2">
      <c r="B168" s="38"/>
      <c r="C168" s="38"/>
      <c r="D168" s="38"/>
      <c r="E168" s="38"/>
      <c r="F168" s="38"/>
      <c r="G168" s="38"/>
      <c r="H168" s="38"/>
      <c r="I168" s="38"/>
      <c r="J168" s="38"/>
      <c r="K168" s="38"/>
    </row>
    <row r="169" spans="2:11" x14ac:dyDescent="0.2">
      <c r="B169" s="38"/>
      <c r="C169" s="38"/>
      <c r="D169" s="38"/>
      <c r="E169" s="38"/>
      <c r="F169" s="38"/>
      <c r="G169" s="38"/>
      <c r="H169" s="38"/>
      <c r="I169" s="38"/>
      <c r="J169" s="38"/>
      <c r="K169" s="38"/>
    </row>
    <row r="170" spans="2:11" x14ac:dyDescent="0.2">
      <c r="B170" s="39"/>
      <c r="C170" s="38"/>
      <c r="D170" s="38"/>
      <c r="E170" s="38"/>
      <c r="F170" s="38"/>
      <c r="G170" s="38"/>
      <c r="H170" s="38"/>
      <c r="I170" s="38"/>
      <c r="J170" s="38"/>
      <c r="K170" s="38"/>
    </row>
    <row r="171" spans="2:11" x14ac:dyDescent="0.2">
      <c r="B171" s="38"/>
      <c r="C171" s="38"/>
      <c r="D171" s="38"/>
      <c r="E171" s="38"/>
      <c r="F171" s="38"/>
      <c r="G171" s="38"/>
      <c r="H171" s="38"/>
      <c r="I171" s="38"/>
      <c r="J171" s="38"/>
      <c r="K171" s="38"/>
    </row>
    <row r="172" spans="2:11" x14ac:dyDescent="0.2">
      <c r="B172" s="38"/>
      <c r="C172" s="38"/>
      <c r="D172" s="38"/>
      <c r="E172" s="38"/>
      <c r="F172" s="38"/>
      <c r="G172" s="38"/>
      <c r="H172" s="38"/>
      <c r="I172" s="38"/>
      <c r="J172" s="38"/>
      <c r="K172" s="38"/>
    </row>
    <row r="173" spans="2:11" x14ac:dyDescent="0.2">
      <c r="B173" s="38"/>
      <c r="C173" s="38"/>
      <c r="D173" s="38"/>
      <c r="E173" s="38"/>
      <c r="F173" s="38"/>
      <c r="G173" s="38"/>
      <c r="H173" s="38"/>
      <c r="I173" s="38"/>
      <c r="J173" s="38"/>
      <c r="K173" s="38"/>
    </row>
    <row r="174" spans="2:11" x14ac:dyDescent="0.2">
      <c r="B174" s="38"/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 x14ac:dyDescent="0.2">
      <c r="B175" s="38"/>
      <c r="C175" s="38"/>
      <c r="D175" s="38"/>
      <c r="E175" s="38"/>
      <c r="F175" s="38"/>
      <c r="G175" s="38"/>
      <c r="H175" s="38"/>
      <c r="I175" s="38"/>
      <c r="J175" s="38"/>
      <c r="K175" s="38"/>
    </row>
    <row r="176" spans="2:11" x14ac:dyDescent="0.2">
      <c r="B176" s="38"/>
      <c r="C176" s="38"/>
      <c r="D176" s="38"/>
      <c r="E176" s="38"/>
      <c r="F176" s="38"/>
      <c r="G176" s="38"/>
      <c r="H176" s="38"/>
      <c r="I176" s="38"/>
      <c r="J176" s="38"/>
      <c r="K176" s="38"/>
    </row>
    <row r="177" spans="2:13" x14ac:dyDescent="0.2">
      <c r="B177" s="38"/>
      <c r="C177" s="38"/>
      <c r="D177" s="38"/>
      <c r="E177" s="38"/>
      <c r="F177" s="38"/>
      <c r="G177" s="38"/>
      <c r="H177" s="38"/>
      <c r="I177" s="38"/>
      <c r="J177" s="38"/>
      <c r="K177" s="38"/>
    </row>
    <row r="178" spans="2:13" x14ac:dyDescent="0.2">
      <c r="B178" s="38"/>
      <c r="C178" s="38"/>
      <c r="D178" s="38"/>
      <c r="E178" s="38"/>
      <c r="F178" s="38"/>
      <c r="G178" s="38"/>
      <c r="H178" s="38"/>
      <c r="I178" s="38"/>
      <c r="J178" s="38"/>
      <c r="K178" s="38"/>
    </row>
    <row r="179" spans="2:13" x14ac:dyDescent="0.2">
      <c r="B179" s="38"/>
      <c r="C179" s="38"/>
      <c r="D179" s="38"/>
      <c r="E179" s="38"/>
      <c r="F179" s="38"/>
      <c r="G179" s="38"/>
      <c r="H179" s="38"/>
      <c r="I179" s="38"/>
      <c r="J179" s="38"/>
      <c r="K179" s="38"/>
    </row>
    <row r="180" spans="2:13" x14ac:dyDescent="0.2">
      <c r="B180" s="38"/>
      <c r="C180" s="38"/>
      <c r="D180" s="38"/>
      <c r="E180" s="38"/>
      <c r="F180" s="38"/>
      <c r="G180" s="38"/>
      <c r="H180" s="38"/>
      <c r="I180" s="38"/>
      <c r="J180" s="38"/>
      <c r="K180" s="38"/>
    </row>
    <row r="181" spans="2:13" x14ac:dyDescent="0.2">
      <c r="B181" s="38"/>
      <c r="C181" s="38"/>
      <c r="D181" s="38"/>
      <c r="E181" s="38"/>
      <c r="F181" s="38"/>
      <c r="G181" s="38"/>
      <c r="H181" s="38"/>
      <c r="I181" s="38"/>
      <c r="J181" s="38"/>
      <c r="K181" s="38"/>
    </row>
    <row r="182" spans="2:13" x14ac:dyDescent="0.2">
      <c r="B182" s="38"/>
      <c r="C182" s="38"/>
      <c r="D182" s="38"/>
      <c r="E182" s="38"/>
      <c r="F182" s="38"/>
      <c r="G182" s="38"/>
      <c r="H182" s="38"/>
      <c r="I182" s="38"/>
      <c r="J182" s="38"/>
      <c r="K182" s="38"/>
    </row>
    <row r="183" spans="2:13" x14ac:dyDescent="0.2">
      <c r="B183" s="38"/>
      <c r="C183" s="38"/>
      <c r="D183" s="38"/>
      <c r="E183" s="38"/>
      <c r="F183" s="38"/>
      <c r="G183" s="38"/>
      <c r="H183" s="38"/>
      <c r="I183" s="38"/>
      <c r="J183" s="38"/>
      <c r="K183" s="38"/>
    </row>
    <row r="184" spans="2:13" x14ac:dyDescent="0.2">
      <c r="B184" s="38"/>
      <c r="C184" s="38"/>
      <c r="D184" s="38"/>
      <c r="E184" s="38"/>
      <c r="F184" s="38"/>
      <c r="G184" s="38"/>
      <c r="H184" s="38"/>
      <c r="I184" s="38"/>
      <c r="J184" s="38"/>
      <c r="K184" s="38"/>
    </row>
    <row r="185" spans="2:13" x14ac:dyDescent="0.2">
      <c r="B185" s="38"/>
      <c r="C185" s="38"/>
      <c r="D185" s="38"/>
      <c r="E185" s="38"/>
      <c r="F185" s="38"/>
      <c r="G185" s="38"/>
      <c r="H185" s="38"/>
      <c r="I185" s="38"/>
      <c r="J185" s="38"/>
      <c r="K185" s="38"/>
    </row>
    <row r="186" spans="2:13" x14ac:dyDescent="0.2">
      <c r="B186" s="38"/>
      <c r="C186" s="38"/>
      <c r="D186" s="38"/>
      <c r="E186" s="38"/>
      <c r="F186" s="38"/>
      <c r="G186" s="38"/>
      <c r="H186" s="38"/>
      <c r="I186" s="38"/>
      <c r="J186" s="38"/>
      <c r="K186" s="38"/>
    </row>
    <row r="187" spans="2:13" x14ac:dyDescent="0.2">
      <c r="B187" s="38"/>
      <c r="C187" s="38"/>
      <c r="D187" s="38"/>
      <c r="E187" s="38"/>
      <c r="F187" s="38"/>
      <c r="G187" s="38"/>
      <c r="H187" s="38"/>
      <c r="I187" s="38"/>
      <c r="J187" s="38"/>
      <c r="K187" s="38"/>
    </row>
    <row r="188" spans="2:13" x14ac:dyDescent="0.2">
      <c r="B188" s="38"/>
      <c r="C188" s="38"/>
      <c r="D188" s="38"/>
      <c r="E188" s="38"/>
      <c r="F188" s="38"/>
      <c r="G188" s="38"/>
      <c r="H188" s="38"/>
      <c r="I188" s="38"/>
      <c r="J188" s="38"/>
      <c r="K188" s="38"/>
    </row>
    <row r="189" spans="2:13" x14ac:dyDescent="0.2">
      <c r="B189" s="38"/>
      <c r="C189" s="38"/>
      <c r="D189" s="38"/>
      <c r="E189" s="38"/>
      <c r="F189" s="38"/>
      <c r="G189" s="38"/>
      <c r="H189" s="38"/>
      <c r="I189" s="38"/>
      <c r="J189" s="38"/>
      <c r="K189" s="38"/>
    </row>
    <row r="190" spans="2:13" x14ac:dyDescent="0.2">
      <c r="B190" s="39"/>
      <c r="C190" s="38"/>
      <c r="D190" s="38"/>
      <c r="E190" s="38"/>
      <c r="F190" s="38"/>
      <c r="G190" s="38"/>
      <c r="H190" s="38"/>
      <c r="I190" s="38"/>
      <c r="J190" s="38"/>
      <c r="K190" s="38"/>
    </row>
    <row r="191" spans="2:13" x14ac:dyDescent="0.2">
      <c r="B191" s="2">
        <f t="shared" ref="B191:M191" si="7">B54</f>
        <v>0</v>
      </c>
      <c r="C191" s="38">
        <f t="shared" si="7"/>
        <v>0</v>
      </c>
      <c r="D191" s="38">
        <f t="shared" si="7"/>
        <v>0</v>
      </c>
      <c r="E191" s="38">
        <f t="shared" si="7"/>
        <v>0</v>
      </c>
      <c r="F191" s="38">
        <f t="shared" si="7"/>
        <v>0</v>
      </c>
      <c r="G191" s="38">
        <f t="shared" si="7"/>
        <v>0</v>
      </c>
      <c r="H191" s="38">
        <f t="shared" si="7"/>
        <v>0</v>
      </c>
      <c r="I191" s="38">
        <f t="shared" si="7"/>
        <v>0</v>
      </c>
      <c r="J191" s="38">
        <f t="shared" si="7"/>
        <v>0</v>
      </c>
      <c r="K191" s="38">
        <f t="shared" si="7"/>
        <v>0</v>
      </c>
      <c r="L191" s="2">
        <f t="shared" si="7"/>
        <v>0</v>
      </c>
      <c r="M191" s="2">
        <f t="shared" si="7"/>
        <v>0</v>
      </c>
    </row>
    <row r="310" spans="2:12" ht="18" x14ac:dyDescent="0.2">
      <c r="B310" s="109" t="s">
        <v>0</v>
      </c>
      <c r="C310" s="109"/>
      <c r="D310" s="109"/>
      <c r="E310" s="109"/>
      <c r="F310" s="109"/>
      <c r="G310" s="109"/>
      <c r="H310" s="109"/>
      <c r="I310" s="109"/>
      <c r="J310" s="109"/>
      <c r="K310" s="109"/>
      <c r="L310" s="109"/>
    </row>
    <row r="311" spans="2:12" ht="18" x14ac:dyDescent="0.2">
      <c r="B311" s="109" t="s">
        <v>1</v>
      </c>
      <c r="C311" s="109"/>
      <c r="D311" s="109"/>
      <c r="E311" s="109"/>
      <c r="F311" s="109"/>
      <c r="G311" s="109"/>
      <c r="H311" s="109"/>
      <c r="I311" s="109"/>
      <c r="J311" s="109"/>
      <c r="K311" s="109"/>
      <c r="L311" s="109"/>
    </row>
    <row r="312" spans="2:12" ht="18" x14ac:dyDescent="0.2">
      <c r="B312" s="109" t="s">
        <v>2</v>
      </c>
      <c r="C312" s="109"/>
      <c r="D312" s="109"/>
      <c r="E312" s="109"/>
      <c r="F312" s="109"/>
      <c r="G312" s="109"/>
      <c r="H312" s="109"/>
      <c r="I312" s="109"/>
      <c r="J312" s="109"/>
      <c r="K312" s="109"/>
      <c r="L312" s="109"/>
    </row>
    <row r="313" spans="2:12" x14ac:dyDescent="0.2">
      <c r="B313" s="40">
        <v>0</v>
      </c>
      <c r="C313" s="41">
        <v>0</v>
      </c>
      <c r="D313" s="41">
        <v>0</v>
      </c>
      <c r="E313" s="41">
        <v>0</v>
      </c>
      <c r="F313" s="41">
        <v>0</v>
      </c>
      <c r="G313" s="41">
        <v>0</v>
      </c>
      <c r="H313" s="41">
        <v>0</v>
      </c>
      <c r="I313" s="41">
        <v>0</v>
      </c>
      <c r="J313" s="41">
        <v>0</v>
      </c>
      <c r="K313" s="41">
        <v>0</v>
      </c>
      <c r="L313" s="41">
        <v>0</v>
      </c>
    </row>
    <row r="314" spans="2:12" x14ac:dyDescent="0.2">
      <c r="B314" s="41">
        <v>0</v>
      </c>
      <c r="C314" s="41">
        <v>0</v>
      </c>
      <c r="D314" s="41">
        <v>0</v>
      </c>
      <c r="E314" s="41">
        <v>0</v>
      </c>
      <c r="F314" s="41">
        <v>0</v>
      </c>
      <c r="G314" s="41">
        <v>0</v>
      </c>
      <c r="H314" s="41">
        <v>0</v>
      </c>
      <c r="I314" s="41">
        <v>0</v>
      </c>
      <c r="J314" s="41">
        <v>0</v>
      </c>
      <c r="K314" s="41">
        <v>0</v>
      </c>
      <c r="L314" s="41">
        <v>0</v>
      </c>
    </row>
    <row r="315" spans="2:12" ht="25.5" x14ac:dyDescent="0.2">
      <c r="B315" s="42">
        <v>0</v>
      </c>
      <c r="C315" s="42" t="s">
        <v>4</v>
      </c>
      <c r="D315" s="42">
        <v>0</v>
      </c>
      <c r="E315" s="42" t="s">
        <v>5</v>
      </c>
      <c r="F315" s="42">
        <v>0</v>
      </c>
      <c r="G315" s="42" t="s">
        <v>6</v>
      </c>
      <c r="H315" s="42">
        <v>0</v>
      </c>
      <c r="I315" s="42" t="s">
        <v>7</v>
      </c>
      <c r="J315" s="42">
        <v>0</v>
      </c>
      <c r="K315" s="42" t="s">
        <v>8</v>
      </c>
      <c r="L315" s="42">
        <v>0</v>
      </c>
    </row>
    <row r="316" spans="2:12" x14ac:dyDescent="0.2">
      <c r="B316" s="43">
        <v>0</v>
      </c>
      <c r="C316" s="44">
        <v>0</v>
      </c>
      <c r="D316" s="44">
        <v>0</v>
      </c>
      <c r="E316" s="44">
        <v>0</v>
      </c>
      <c r="F316" s="44">
        <v>0</v>
      </c>
      <c r="G316" s="44">
        <v>0</v>
      </c>
      <c r="H316" s="44">
        <v>0</v>
      </c>
      <c r="I316" s="44">
        <v>0</v>
      </c>
      <c r="J316" s="44">
        <v>0</v>
      </c>
      <c r="K316" s="44">
        <v>0</v>
      </c>
      <c r="L316" s="45">
        <v>0</v>
      </c>
    </row>
    <row r="317" spans="2:12" ht="15.75" x14ac:dyDescent="0.2">
      <c r="B317" s="46" t="s">
        <v>9</v>
      </c>
      <c r="C317" s="44">
        <v>0</v>
      </c>
      <c r="D317" s="44">
        <v>0</v>
      </c>
      <c r="E317" s="44">
        <v>0</v>
      </c>
      <c r="F317" s="44">
        <v>0</v>
      </c>
      <c r="G317" s="44">
        <v>0</v>
      </c>
      <c r="H317" s="44">
        <v>0</v>
      </c>
      <c r="I317" s="44">
        <v>0</v>
      </c>
      <c r="J317" s="44">
        <v>0</v>
      </c>
      <c r="K317" s="44">
        <v>0</v>
      </c>
      <c r="L317" s="45">
        <v>0</v>
      </c>
    </row>
    <row r="318" spans="2:12" x14ac:dyDescent="0.2">
      <c r="B318" s="43">
        <v>0</v>
      </c>
      <c r="C318" s="44">
        <v>0</v>
      </c>
      <c r="D318" s="44">
        <v>0</v>
      </c>
      <c r="E318" s="44">
        <v>0</v>
      </c>
      <c r="F318" s="44">
        <v>0</v>
      </c>
      <c r="G318" s="44">
        <v>0</v>
      </c>
      <c r="H318" s="44">
        <v>0</v>
      </c>
      <c r="I318" s="44">
        <v>0</v>
      </c>
      <c r="J318" s="44">
        <v>0</v>
      </c>
      <c r="K318" s="44">
        <v>0</v>
      </c>
      <c r="L318" s="45">
        <v>0</v>
      </c>
    </row>
    <row r="319" spans="2:12" x14ac:dyDescent="0.2">
      <c r="B319" s="43" t="s">
        <v>10</v>
      </c>
      <c r="C319" s="47">
        <v>1025683</v>
      </c>
      <c r="D319" s="44">
        <v>0</v>
      </c>
      <c r="E319" s="48">
        <v>1025683</v>
      </c>
      <c r="F319" s="44">
        <v>0</v>
      </c>
      <c r="G319" s="47">
        <v>1070283</v>
      </c>
      <c r="H319" s="44">
        <v>0</v>
      </c>
      <c r="I319" s="48">
        <v>44600</v>
      </c>
      <c r="J319" s="44">
        <v>0</v>
      </c>
      <c r="K319" s="49">
        <v>4.3483220449203115E-2</v>
      </c>
      <c r="L319" s="45">
        <v>0</v>
      </c>
    </row>
    <row r="320" spans="2:12" x14ac:dyDescent="0.2">
      <c r="B320" s="43" t="s">
        <v>11</v>
      </c>
      <c r="C320" s="50">
        <v>0</v>
      </c>
      <c r="D320" s="44">
        <v>0</v>
      </c>
      <c r="E320" s="51">
        <v>0</v>
      </c>
      <c r="F320" s="44">
        <v>0</v>
      </c>
      <c r="G320" s="50">
        <v>0</v>
      </c>
      <c r="H320" s="44">
        <v>0</v>
      </c>
      <c r="I320" s="51">
        <v>0</v>
      </c>
      <c r="J320" s="44">
        <v>0</v>
      </c>
      <c r="K320" s="52">
        <v>0</v>
      </c>
      <c r="L320" s="45">
        <v>0</v>
      </c>
    </row>
    <row r="321" spans="2:12" x14ac:dyDescent="0.2">
      <c r="B321" s="43" t="s">
        <v>12</v>
      </c>
      <c r="C321" s="50">
        <v>9041</v>
      </c>
      <c r="D321" s="44">
        <v>0</v>
      </c>
      <c r="E321" s="51">
        <v>9041</v>
      </c>
      <c r="F321" s="44">
        <v>0</v>
      </c>
      <c r="G321" s="50">
        <v>5998</v>
      </c>
      <c r="H321" s="44">
        <v>0</v>
      </c>
      <c r="I321" s="51">
        <v>-3043</v>
      </c>
      <c r="J321" s="44">
        <v>0</v>
      </c>
      <c r="K321" s="52">
        <v>-0.33657781218891714</v>
      </c>
      <c r="L321" s="45">
        <v>0</v>
      </c>
    </row>
    <row r="322" spans="2:12" x14ac:dyDescent="0.2">
      <c r="B322" s="43" t="s">
        <v>13</v>
      </c>
      <c r="C322" s="50">
        <v>7024</v>
      </c>
      <c r="D322" s="44">
        <v>0</v>
      </c>
      <c r="E322" s="51">
        <v>7024</v>
      </c>
      <c r="F322" s="44">
        <v>0</v>
      </c>
      <c r="G322" s="50">
        <v>9480</v>
      </c>
      <c r="H322" s="44">
        <v>0</v>
      </c>
      <c r="I322" s="51">
        <v>2456</v>
      </c>
      <c r="J322" s="44">
        <v>0</v>
      </c>
      <c r="K322" s="52">
        <v>0.34965831435079725</v>
      </c>
      <c r="L322" s="45">
        <v>0</v>
      </c>
    </row>
    <row r="323" spans="2:12" x14ac:dyDescent="0.2">
      <c r="B323" s="53" t="s">
        <v>14</v>
      </c>
      <c r="C323" s="50">
        <v>166373</v>
      </c>
      <c r="D323" s="44">
        <v>0</v>
      </c>
      <c r="E323" s="51">
        <v>166373</v>
      </c>
      <c r="F323" s="44">
        <v>0</v>
      </c>
      <c r="G323" s="50">
        <v>139878</v>
      </c>
      <c r="H323" s="44">
        <v>0</v>
      </c>
      <c r="I323" s="51">
        <v>-26495</v>
      </c>
      <c r="J323" s="44">
        <v>0</v>
      </c>
      <c r="K323" s="52">
        <v>-0.1592505995564184</v>
      </c>
      <c r="L323" s="45">
        <v>0</v>
      </c>
    </row>
    <row r="324" spans="2:12" x14ac:dyDescent="0.2">
      <c r="B324" s="43" t="s">
        <v>15</v>
      </c>
      <c r="C324" s="54">
        <v>1208121</v>
      </c>
      <c r="D324" s="44">
        <v>0</v>
      </c>
      <c r="E324" s="54">
        <v>1208121</v>
      </c>
      <c r="F324" s="44">
        <v>0</v>
      </c>
      <c r="G324" s="54">
        <v>1225639</v>
      </c>
      <c r="H324" s="44">
        <v>0</v>
      </c>
      <c r="I324" s="54">
        <v>17518</v>
      </c>
      <c r="J324" s="44">
        <v>0</v>
      </c>
      <c r="K324" s="55">
        <v>1.4500203208122365E-2</v>
      </c>
      <c r="L324" s="45">
        <v>0</v>
      </c>
    </row>
    <row r="325" spans="2:12" x14ac:dyDescent="0.2">
      <c r="B325" s="43">
        <v>0</v>
      </c>
      <c r="C325" s="44">
        <v>0</v>
      </c>
      <c r="D325" s="44">
        <v>0</v>
      </c>
      <c r="E325" s="44">
        <v>0</v>
      </c>
      <c r="F325" s="44">
        <v>0</v>
      </c>
      <c r="G325" s="44">
        <v>0</v>
      </c>
      <c r="H325" s="44">
        <v>0</v>
      </c>
      <c r="I325" s="44">
        <v>0</v>
      </c>
      <c r="J325" s="44">
        <v>0</v>
      </c>
      <c r="K325" s="44">
        <v>0</v>
      </c>
      <c r="L325" s="45">
        <v>0</v>
      </c>
    </row>
    <row r="326" spans="2:12" x14ac:dyDescent="0.2">
      <c r="B326" s="43" t="s">
        <v>16</v>
      </c>
      <c r="C326" s="47">
        <v>504260</v>
      </c>
      <c r="D326" s="44">
        <v>0</v>
      </c>
      <c r="E326" s="48">
        <v>504260</v>
      </c>
      <c r="F326" s="44">
        <v>0</v>
      </c>
      <c r="G326" s="47">
        <v>499454</v>
      </c>
      <c r="H326" s="44">
        <v>0</v>
      </c>
      <c r="I326" s="48">
        <v>-4806</v>
      </c>
      <c r="J326" s="44">
        <v>0</v>
      </c>
      <c r="K326" s="49">
        <v>-9.5307976044104233E-3</v>
      </c>
      <c r="L326" s="45">
        <v>0</v>
      </c>
    </row>
    <row r="327" spans="2:12" x14ac:dyDescent="0.2">
      <c r="B327" s="43" t="s">
        <v>17</v>
      </c>
      <c r="C327" s="50">
        <v>173434</v>
      </c>
      <c r="D327" s="44">
        <v>0</v>
      </c>
      <c r="E327" s="51">
        <v>173434</v>
      </c>
      <c r="F327" s="44">
        <v>0</v>
      </c>
      <c r="G327" s="50">
        <v>154599</v>
      </c>
      <c r="H327" s="44">
        <v>0</v>
      </c>
      <c r="I327" s="51">
        <v>-18835</v>
      </c>
      <c r="J327" s="44">
        <v>0</v>
      </c>
      <c r="K327" s="52">
        <v>-0.10860038977363147</v>
      </c>
      <c r="L327" s="45">
        <v>0</v>
      </c>
    </row>
    <row r="328" spans="2:12" x14ac:dyDescent="0.2">
      <c r="B328" s="43" t="s">
        <v>18</v>
      </c>
      <c r="C328" s="50">
        <v>31689</v>
      </c>
      <c r="D328" s="44">
        <v>0</v>
      </c>
      <c r="E328" s="51">
        <v>31689</v>
      </c>
      <c r="F328" s="44">
        <v>0</v>
      </c>
      <c r="G328" s="50">
        <v>21699</v>
      </c>
      <c r="H328" s="44">
        <v>0</v>
      </c>
      <c r="I328" s="51">
        <v>-9990</v>
      </c>
      <c r="J328" s="44">
        <v>0</v>
      </c>
      <c r="K328" s="52">
        <v>-0.31525134904856572</v>
      </c>
      <c r="L328" s="45">
        <v>0</v>
      </c>
    </row>
    <row r="329" spans="2:12" x14ac:dyDescent="0.2">
      <c r="B329" s="43" t="s">
        <v>19</v>
      </c>
      <c r="C329" s="50">
        <v>0</v>
      </c>
      <c r="D329" s="44">
        <v>0</v>
      </c>
      <c r="E329" s="51">
        <v>0</v>
      </c>
      <c r="F329" s="44">
        <v>0</v>
      </c>
      <c r="G329" s="50">
        <v>0</v>
      </c>
      <c r="H329" s="44">
        <v>0</v>
      </c>
      <c r="I329" s="51">
        <v>0</v>
      </c>
      <c r="J329" s="44">
        <v>0</v>
      </c>
      <c r="K329" s="52">
        <v>0</v>
      </c>
      <c r="L329" s="45">
        <v>0</v>
      </c>
    </row>
    <row r="330" spans="2:12" x14ac:dyDescent="0.2">
      <c r="B330" s="43" t="s">
        <v>20</v>
      </c>
      <c r="C330" s="50">
        <v>0</v>
      </c>
      <c r="D330" s="44">
        <v>0</v>
      </c>
      <c r="E330" s="51">
        <v>0</v>
      </c>
      <c r="F330" s="44">
        <v>0</v>
      </c>
      <c r="G330" s="50">
        <v>0</v>
      </c>
      <c r="H330" s="44">
        <v>0</v>
      </c>
      <c r="I330" s="51">
        <v>0</v>
      </c>
      <c r="J330" s="44">
        <v>0</v>
      </c>
      <c r="K330" s="52">
        <v>0</v>
      </c>
      <c r="L330" s="45">
        <v>0</v>
      </c>
    </row>
    <row r="331" spans="2:12" ht="12" customHeight="1" x14ac:dyDescent="0.2">
      <c r="B331" s="43" t="s">
        <v>21</v>
      </c>
      <c r="C331" s="50">
        <v>85170</v>
      </c>
      <c r="D331" s="44">
        <v>0</v>
      </c>
      <c r="E331" s="51">
        <v>85170</v>
      </c>
      <c r="F331" s="44">
        <v>0</v>
      </c>
      <c r="G331" s="50">
        <v>67514</v>
      </c>
      <c r="H331" s="44">
        <v>0</v>
      </c>
      <c r="I331" s="51">
        <v>-17656</v>
      </c>
      <c r="J331" s="44">
        <v>0</v>
      </c>
      <c r="K331" s="52">
        <v>-0.2073030409768698</v>
      </c>
      <c r="L331" s="45"/>
    </row>
    <row r="332" spans="2:12" ht="2.25" hidden="1" customHeight="1" x14ac:dyDescent="0.2">
      <c r="B332" s="43">
        <v>0</v>
      </c>
      <c r="C332" s="50">
        <v>0</v>
      </c>
      <c r="D332" s="44">
        <v>0</v>
      </c>
      <c r="E332" s="51">
        <v>0</v>
      </c>
      <c r="F332" s="44">
        <v>0</v>
      </c>
      <c r="G332" s="50">
        <v>0</v>
      </c>
      <c r="H332" s="44">
        <v>0</v>
      </c>
      <c r="I332" s="51">
        <v>0</v>
      </c>
      <c r="J332" s="44">
        <v>0</v>
      </c>
      <c r="K332" s="52">
        <v>0</v>
      </c>
      <c r="L332" s="45">
        <v>0</v>
      </c>
    </row>
    <row r="333" spans="2:12" ht="24" customHeight="1" x14ac:dyDescent="0.2">
      <c r="B333" s="56" t="s">
        <v>22</v>
      </c>
      <c r="C333" s="57">
        <v>2002674</v>
      </c>
      <c r="D333" s="44">
        <v>0</v>
      </c>
      <c r="E333" s="58">
        <v>2002674</v>
      </c>
      <c r="F333" s="44">
        <v>0</v>
      </c>
      <c r="G333" s="57">
        <v>1968905</v>
      </c>
      <c r="H333" s="44">
        <v>0</v>
      </c>
      <c r="I333" s="58">
        <v>-33769</v>
      </c>
      <c r="J333" s="44">
        <v>0</v>
      </c>
      <c r="K333" s="59">
        <v>-1.6861955565409047E-2</v>
      </c>
      <c r="L333" s="45"/>
    </row>
    <row r="334" spans="2:12" ht="6.75" customHeight="1" x14ac:dyDescent="0.2">
      <c r="B334" s="43">
        <v>0</v>
      </c>
      <c r="C334" s="47">
        <v>0</v>
      </c>
      <c r="D334" s="44">
        <v>0</v>
      </c>
      <c r="E334" s="48">
        <v>0</v>
      </c>
      <c r="F334" s="44">
        <v>0</v>
      </c>
      <c r="G334" s="47">
        <v>0</v>
      </c>
      <c r="H334" s="44">
        <v>0</v>
      </c>
      <c r="I334" s="48">
        <v>0</v>
      </c>
      <c r="J334" s="44">
        <v>0</v>
      </c>
      <c r="K334" s="49">
        <v>0</v>
      </c>
      <c r="L334" s="45"/>
    </row>
    <row r="335" spans="2:12" hidden="1" x14ac:dyDescent="0.2">
      <c r="B335" s="43" t="s">
        <v>23</v>
      </c>
      <c r="C335" s="47">
        <v>0</v>
      </c>
      <c r="D335" s="44">
        <v>0</v>
      </c>
      <c r="E335" s="48">
        <v>0</v>
      </c>
      <c r="F335" s="44">
        <v>0</v>
      </c>
      <c r="G335" s="47">
        <v>0</v>
      </c>
      <c r="H335" s="44">
        <v>0</v>
      </c>
      <c r="I335" s="48">
        <v>0</v>
      </c>
      <c r="J335" s="44">
        <v>0</v>
      </c>
      <c r="K335" s="49">
        <v>0</v>
      </c>
      <c r="L335" s="45"/>
    </row>
    <row r="336" spans="2:12" x14ac:dyDescent="0.2">
      <c r="B336" s="43" t="s">
        <v>24</v>
      </c>
      <c r="C336" s="60">
        <v>0</v>
      </c>
      <c r="D336" s="44">
        <v>0</v>
      </c>
      <c r="E336" s="61">
        <v>0</v>
      </c>
      <c r="F336" s="44">
        <v>0</v>
      </c>
      <c r="G336" s="60">
        <v>0</v>
      </c>
      <c r="H336" s="44">
        <v>0</v>
      </c>
      <c r="I336" s="61">
        <v>0</v>
      </c>
      <c r="J336" s="44">
        <v>0</v>
      </c>
      <c r="K336" s="62">
        <v>0</v>
      </c>
      <c r="L336" s="45"/>
    </row>
    <row r="337" spans="2:12" x14ac:dyDescent="0.2">
      <c r="B337" s="43" t="s">
        <v>25</v>
      </c>
      <c r="C337" s="50">
        <v>90000</v>
      </c>
      <c r="D337" s="44">
        <v>0</v>
      </c>
      <c r="E337" s="51">
        <v>90000</v>
      </c>
      <c r="F337" s="44">
        <v>0</v>
      </c>
      <c r="G337" s="50">
        <v>113366</v>
      </c>
      <c r="H337" s="44">
        <v>0</v>
      </c>
      <c r="I337" s="51">
        <v>23366</v>
      </c>
      <c r="J337" s="44">
        <v>0</v>
      </c>
      <c r="K337" s="52">
        <v>0.2596222222222222</v>
      </c>
      <c r="L337" s="45"/>
    </row>
    <row r="338" spans="2:12" ht="12.75" customHeight="1" thickBot="1" x14ac:dyDescent="0.25">
      <c r="B338" s="43" t="s">
        <v>26</v>
      </c>
      <c r="C338" s="54">
        <v>2092674</v>
      </c>
      <c r="D338" s="44">
        <v>0</v>
      </c>
      <c r="E338" s="54">
        <v>2092674</v>
      </c>
      <c r="F338" s="44">
        <v>0</v>
      </c>
      <c r="G338" s="54">
        <v>2082271</v>
      </c>
      <c r="H338" s="44">
        <v>0</v>
      </c>
      <c r="I338" s="54">
        <v>-10403</v>
      </c>
      <c r="J338" s="44">
        <v>0</v>
      </c>
      <c r="K338" s="63">
        <v>-4.9711517417428608E-3</v>
      </c>
      <c r="L338" s="45">
        <v>0</v>
      </c>
    </row>
    <row r="339" spans="2:12" ht="12" customHeight="1" thickTop="1" x14ac:dyDescent="0.2">
      <c r="B339" s="43"/>
      <c r="C339" s="64"/>
      <c r="D339" s="44"/>
      <c r="E339" s="64"/>
      <c r="F339" s="44"/>
      <c r="G339" s="64"/>
      <c r="H339" s="44"/>
      <c r="I339" s="64"/>
      <c r="J339" s="44"/>
      <c r="K339" s="65"/>
      <c r="L339" s="45"/>
    </row>
    <row r="340" spans="2:12" ht="16.5" customHeight="1" x14ac:dyDescent="0.2">
      <c r="B340" s="66" t="s">
        <v>27</v>
      </c>
      <c r="C340" s="44">
        <v>0</v>
      </c>
      <c r="D340" s="44">
        <v>0</v>
      </c>
      <c r="E340" s="44">
        <v>0</v>
      </c>
      <c r="F340" s="44">
        <v>0</v>
      </c>
      <c r="G340" s="44">
        <v>0</v>
      </c>
      <c r="H340" s="44">
        <v>0</v>
      </c>
      <c r="I340" s="44">
        <v>0</v>
      </c>
      <c r="J340" s="44">
        <v>0</v>
      </c>
      <c r="K340" s="44">
        <v>0</v>
      </c>
      <c r="L340" s="45">
        <v>0</v>
      </c>
    </row>
    <row r="341" spans="2:12" ht="12.75" customHeight="1" x14ac:dyDescent="0.2">
      <c r="B341" s="66"/>
      <c r="C341" s="44"/>
      <c r="D341" s="44"/>
      <c r="E341" s="44"/>
      <c r="F341" s="44"/>
      <c r="G341" s="44"/>
      <c r="H341" s="44"/>
      <c r="I341" s="44"/>
      <c r="J341" s="44"/>
      <c r="K341" s="44"/>
      <c r="L341" s="45"/>
    </row>
    <row r="342" spans="2:12" x14ac:dyDescent="0.2">
      <c r="B342" s="43" t="s">
        <v>28</v>
      </c>
      <c r="C342" s="47">
        <v>470319</v>
      </c>
      <c r="D342" s="44">
        <v>0</v>
      </c>
      <c r="E342" s="48">
        <v>470319</v>
      </c>
      <c r="F342" s="44">
        <v>0</v>
      </c>
      <c r="G342" s="47">
        <v>460997</v>
      </c>
      <c r="H342" s="44">
        <v>0</v>
      </c>
      <c r="I342" s="48">
        <v>-9322</v>
      </c>
      <c r="J342" s="44">
        <v>0</v>
      </c>
      <c r="K342" s="49">
        <v>-1.9820589854970774E-2</v>
      </c>
      <c r="L342" s="45">
        <v>0</v>
      </c>
    </row>
    <row r="343" spans="2:12" x14ac:dyDescent="0.2">
      <c r="B343" s="43" t="s">
        <v>29</v>
      </c>
      <c r="C343" s="50">
        <v>447127</v>
      </c>
      <c r="D343" s="44">
        <v>0</v>
      </c>
      <c r="E343" s="51">
        <v>447127</v>
      </c>
      <c r="F343" s="44">
        <v>0</v>
      </c>
      <c r="G343" s="50">
        <v>474264</v>
      </c>
      <c r="H343" s="44">
        <v>0</v>
      </c>
      <c r="I343" s="51">
        <v>27137</v>
      </c>
      <c r="J343" s="44">
        <v>0</v>
      </c>
      <c r="K343" s="52">
        <v>6.069192869140088E-2</v>
      </c>
      <c r="L343" s="45">
        <v>0</v>
      </c>
    </row>
    <row r="344" spans="2:12" x14ac:dyDescent="0.2">
      <c r="B344" s="43" t="s">
        <v>30</v>
      </c>
      <c r="C344" s="50">
        <v>0</v>
      </c>
      <c r="D344" s="44">
        <v>0</v>
      </c>
      <c r="E344" s="51">
        <v>0</v>
      </c>
      <c r="F344" s="44">
        <v>0</v>
      </c>
      <c r="G344" s="50">
        <v>0</v>
      </c>
      <c r="H344" s="44">
        <v>0</v>
      </c>
      <c r="I344" s="51">
        <v>0</v>
      </c>
      <c r="J344" s="44">
        <v>0</v>
      </c>
      <c r="K344" s="52">
        <v>0</v>
      </c>
      <c r="L344" s="45">
        <v>0</v>
      </c>
    </row>
    <row r="345" spans="2:12" x14ac:dyDescent="0.2">
      <c r="B345" s="43" t="s">
        <v>31</v>
      </c>
      <c r="C345" s="54">
        <v>917446</v>
      </c>
      <c r="D345" s="44">
        <v>0</v>
      </c>
      <c r="E345" s="54">
        <v>917446</v>
      </c>
      <c r="F345" s="44">
        <v>0</v>
      </c>
      <c r="G345" s="54">
        <v>935261</v>
      </c>
      <c r="H345" s="44">
        <v>0</v>
      </c>
      <c r="I345" s="54">
        <v>17815</v>
      </c>
      <c r="J345" s="44">
        <v>0</v>
      </c>
      <c r="K345" s="67">
        <v>1.941803659288939E-2</v>
      </c>
      <c r="L345" s="45">
        <v>0</v>
      </c>
    </row>
    <row r="346" spans="2:12" x14ac:dyDescent="0.2">
      <c r="B346" s="43">
        <v>0</v>
      </c>
      <c r="C346" s="44">
        <v>0</v>
      </c>
      <c r="D346" s="44">
        <v>0</v>
      </c>
      <c r="E346" s="44">
        <v>0</v>
      </c>
      <c r="F346" s="44">
        <v>0</v>
      </c>
      <c r="G346" s="44">
        <v>0</v>
      </c>
      <c r="H346" s="44">
        <v>0</v>
      </c>
      <c r="I346" s="44">
        <v>0</v>
      </c>
      <c r="J346" s="44">
        <v>0</v>
      </c>
      <c r="K346" s="44">
        <v>0</v>
      </c>
      <c r="L346" s="45">
        <v>0</v>
      </c>
    </row>
    <row r="347" spans="2:12" x14ac:dyDescent="0.2">
      <c r="B347" s="43" t="s">
        <v>32</v>
      </c>
      <c r="C347" s="47">
        <v>481462</v>
      </c>
      <c r="D347" s="44">
        <v>0</v>
      </c>
      <c r="E347" s="48">
        <v>481462</v>
      </c>
      <c r="F347" s="44">
        <v>0</v>
      </c>
      <c r="G347" s="47">
        <v>486212</v>
      </c>
      <c r="H347" s="44">
        <v>0</v>
      </c>
      <c r="I347" s="48">
        <v>4750</v>
      </c>
      <c r="J347" s="44">
        <v>0</v>
      </c>
      <c r="K347" s="49">
        <v>9.8657838001752988E-3</v>
      </c>
      <c r="L347" s="45">
        <v>0</v>
      </c>
    </row>
    <row r="348" spans="2:12" x14ac:dyDescent="0.2">
      <c r="B348" s="43" t="s">
        <v>33</v>
      </c>
      <c r="C348" s="50">
        <v>283459</v>
      </c>
      <c r="D348" s="44">
        <v>0</v>
      </c>
      <c r="E348" s="51">
        <v>283459</v>
      </c>
      <c r="F348" s="44">
        <v>0</v>
      </c>
      <c r="G348" s="50">
        <v>247364</v>
      </c>
      <c r="H348" s="44">
        <v>0</v>
      </c>
      <c r="I348" s="51">
        <v>-36095</v>
      </c>
      <c r="J348" s="44">
        <v>0</v>
      </c>
      <c r="K348" s="52">
        <v>-0.12733763965864553</v>
      </c>
      <c r="L348" s="45">
        <v>0</v>
      </c>
    </row>
    <row r="349" spans="2:12" x14ac:dyDescent="0.2">
      <c r="B349" s="43" t="s">
        <v>34</v>
      </c>
      <c r="C349" s="54">
        <v>764921</v>
      </c>
      <c r="D349" s="44">
        <v>0</v>
      </c>
      <c r="E349" s="54">
        <v>764921</v>
      </c>
      <c r="F349" s="44">
        <v>0</v>
      </c>
      <c r="G349" s="54">
        <v>733576</v>
      </c>
      <c r="H349" s="44">
        <v>0</v>
      </c>
      <c r="I349" s="54">
        <v>-31345</v>
      </c>
      <c r="J349" s="44">
        <v>0</v>
      </c>
      <c r="K349" s="68">
        <v>-4.0978087933263699E-2</v>
      </c>
      <c r="L349" s="45">
        <v>0</v>
      </c>
    </row>
    <row r="350" spans="2:12" x14ac:dyDescent="0.2">
      <c r="B350" s="43" t="s">
        <v>35</v>
      </c>
      <c r="C350" s="47">
        <v>69232</v>
      </c>
      <c r="D350" s="44">
        <v>0</v>
      </c>
      <c r="E350" s="48">
        <v>69232</v>
      </c>
      <c r="F350" s="44">
        <v>0</v>
      </c>
      <c r="G350" s="47">
        <v>69162</v>
      </c>
      <c r="H350" s="44">
        <v>0</v>
      </c>
      <c r="I350" s="48">
        <v>-70</v>
      </c>
      <c r="J350" s="44">
        <v>0</v>
      </c>
      <c r="K350" s="52">
        <v>-1.0110931361220245E-3</v>
      </c>
      <c r="L350" s="45">
        <v>0</v>
      </c>
    </row>
    <row r="351" spans="2:12" x14ac:dyDescent="0.2">
      <c r="B351" s="43" t="s">
        <v>36</v>
      </c>
      <c r="C351" s="50">
        <v>192322</v>
      </c>
      <c r="D351" s="44">
        <v>0</v>
      </c>
      <c r="E351" s="51">
        <v>192322</v>
      </c>
      <c r="F351" s="44">
        <v>0</v>
      </c>
      <c r="G351" s="50">
        <v>170661</v>
      </c>
      <c r="H351" s="44">
        <v>0</v>
      </c>
      <c r="I351" s="51">
        <v>-21661</v>
      </c>
      <c r="J351" s="44">
        <v>0</v>
      </c>
      <c r="K351" s="52">
        <v>-0.11262882041576107</v>
      </c>
      <c r="L351" s="45">
        <v>0</v>
      </c>
    </row>
    <row r="352" spans="2:12" x14ac:dyDescent="0.2">
      <c r="B352" s="43" t="s">
        <v>37</v>
      </c>
      <c r="C352" s="69">
        <v>261554</v>
      </c>
      <c r="D352" s="44">
        <v>0</v>
      </c>
      <c r="E352" s="69">
        <v>261554</v>
      </c>
      <c r="F352" s="44">
        <v>0</v>
      </c>
      <c r="G352" s="69">
        <v>239823</v>
      </c>
      <c r="H352" s="44">
        <v>0</v>
      </c>
      <c r="I352" s="69">
        <v>-21731</v>
      </c>
      <c r="J352" s="44">
        <v>0</v>
      </c>
      <c r="K352" s="70">
        <v>-8.3084181469218588E-2</v>
      </c>
      <c r="L352" s="45">
        <v>0</v>
      </c>
    </row>
    <row r="353" spans="2:12" ht="4.5" customHeight="1" x14ac:dyDescent="0.2">
      <c r="B353" s="43">
        <v>0</v>
      </c>
      <c r="C353" s="71">
        <v>0</v>
      </c>
      <c r="D353" s="44">
        <v>0</v>
      </c>
      <c r="E353" s="71">
        <v>0</v>
      </c>
      <c r="F353" s="44">
        <v>0</v>
      </c>
      <c r="G353" s="71">
        <v>0</v>
      </c>
      <c r="H353" s="44">
        <v>0</v>
      </c>
      <c r="I353" s="71">
        <v>0</v>
      </c>
      <c r="J353" s="44">
        <v>0</v>
      </c>
      <c r="K353" s="72">
        <v>0</v>
      </c>
      <c r="L353" s="45"/>
    </row>
    <row r="354" spans="2:12" ht="23.25" customHeight="1" x14ac:dyDescent="0.2">
      <c r="B354" s="56" t="s">
        <v>38</v>
      </c>
      <c r="C354" s="54">
        <v>1943921</v>
      </c>
      <c r="D354" s="44">
        <v>0</v>
      </c>
      <c r="E354" s="54">
        <v>1943921</v>
      </c>
      <c r="F354" s="44">
        <v>0</v>
      </c>
      <c r="G354" s="54">
        <v>1908660</v>
      </c>
      <c r="H354" s="44">
        <v>0</v>
      </c>
      <c r="I354" s="54">
        <v>-35261</v>
      </c>
      <c r="J354" s="44">
        <v>0</v>
      </c>
      <c r="K354" s="68">
        <v>-1.813911162027675E-2</v>
      </c>
      <c r="L354" s="45"/>
    </row>
    <row r="355" spans="2:12" x14ac:dyDescent="0.2">
      <c r="B355" s="43" t="s">
        <v>39</v>
      </c>
      <c r="C355" s="47">
        <v>0</v>
      </c>
      <c r="D355" s="44">
        <v>0</v>
      </c>
      <c r="E355" s="48">
        <v>0</v>
      </c>
      <c r="F355" s="44">
        <v>0</v>
      </c>
      <c r="G355" s="47">
        <v>0</v>
      </c>
      <c r="H355" s="44">
        <v>0</v>
      </c>
      <c r="I355" s="48">
        <v>0</v>
      </c>
      <c r="J355" s="44">
        <v>0</v>
      </c>
      <c r="K355" s="49">
        <v>0</v>
      </c>
      <c r="L355" s="45">
        <v>0</v>
      </c>
    </row>
    <row r="356" spans="2:12" x14ac:dyDescent="0.2">
      <c r="B356" s="43" t="s">
        <v>40</v>
      </c>
      <c r="C356" s="50">
        <v>52850</v>
      </c>
      <c r="D356" s="44">
        <v>0</v>
      </c>
      <c r="E356" s="51">
        <v>52850</v>
      </c>
      <c r="F356" s="44">
        <v>0</v>
      </c>
      <c r="G356" s="50">
        <v>51666</v>
      </c>
      <c r="H356" s="44">
        <v>0</v>
      </c>
      <c r="I356" s="51">
        <v>-1184</v>
      </c>
      <c r="J356" s="44">
        <v>0</v>
      </c>
      <c r="K356" s="52">
        <v>-2.2403027436140019E-2</v>
      </c>
      <c r="L356" s="45">
        <v>0</v>
      </c>
    </row>
    <row r="357" spans="2:12" x14ac:dyDescent="0.2">
      <c r="B357" s="43" t="s">
        <v>41</v>
      </c>
      <c r="C357" s="54">
        <v>52850</v>
      </c>
      <c r="D357" s="44">
        <v>0</v>
      </c>
      <c r="E357" s="54">
        <v>52850</v>
      </c>
      <c r="F357" s="44">
        <v>0</v>
      </c>
      <c r="G357" s="54">
        <v>51666</v>
      </c>
      <c r="H357" s="44">
        <v>0</v>
      </c>
      <c r="I357" s="54">
        <v>-1184</v>
      </c>
      <c r="J357" s="44">
        <v>0</v>
      </c>
      <c r="K357" s="68">
        <v>-2.2403027436140019E-2</v>
      </c>
      <c r="L357" s="45">
        <v>0</v>
      </c>
    </row>
    <row r="358" spans="2:12" ht="4.5" customHeight="1" x14ac:dyDescent="0.2">
      <c r="B358" s="43">
        <v>0</v>
      </c>
      <c r="C358" s="64">
        <v>0</v>
      </c>
      <c r="D358" s="44">
        <v>0</v>
      </c>
      <c r="E358" s="64">
        <v>0</v>
      </c>
      <c r="F358" s="44">
        <v>0</v>
      </c>
      <c r="G358" s="64">
        <v>0</v>
      </c>
      <c r="H358" s="44">
        <v>0</v>
      </c>
      <c r="I358" s="64">
        <v>0</v>
      </c>
      <c r="J358" s="44">
        <v>0</v>
      </c>
      <c r="K358" s="73">
        <v>0</v>
      </c>
      <c r="L358" s="45"/>
    </row>
    <row r="359" spans="2:12" x14ac:dyDescent="0.2">
      <c r="B359" s="43" t="s">
        <v>42</v>
      </c>
      <c r="C359" s="47">
        <v>7903</v>
      </c>
      <c r="D359" s="44">
        <v>0</v>
      </c>
      <c r="E359" s="48">
        <v>7903</v>
      </c>
      <c r="F359" s="44">
        <v>0</v>
      </c>
      <c r="G359" s="47">
        <v>8298</v>
      </c>
      <c r="H359" s="44">
        <v>0</v>
      </c>
      <c r="I359" s="48">
        <v>395</v>
      </c>
      <c r="J359" s="44">
        <v>0</v>
      </c>
      <c r="K359" s="49">
        <v>4.9981019865873721E-2</v>
      </c>
      <c r="L359" s="45">
        <v>0</v>
      </c>
    </row>
    <row r="360" spans="2:12" x14ac:dyDescent="0.2">
      <c r="B360" s="74" t="s">
        <v>43</v>
      </c>
      <c r="C360" s="50">
        <v>1000</v>
      </c>
      <c r="D360" s="44">
        <v>0</v>
      </c>
      <c r="E360" s="51">
        <v>1000</v>
      </c>
      <c r="F360" s="44">
        <v>0</v>
      </c>
      <c r="G360" s="50">
        <v>0</v>
      </c>
      <c r="H360" s="44">
        <v>0</v>
      </c>
      <c r="I360" s="51">
        <v>-1000</v>
      </c>
      <c r="J360" s="44">
        <v>0</v>
      </c>
      <c r="K360" s="52">
        <v>-1</v>
      </c>
      <c r="L360" s="45">
        <v>0</v>
      </c>
    </row>
    <row r="361" spans="2:12" ht="26.25" customHeight="1" x14ac:dyDescent="0.2">
      <c r="B361" s="74" t="s">
        <v>44</v>
      </c>
      <c r="C361" s="57">
        <v>2005674</v>
      </c>
      <c r="D361" s="44">
        <v>0</v>
      </c>
      <c r="E361" s="58">
        <v>2005674</v>
      </c>
      <c r="F361" s="44">
        <v>0</v>
      </c>
      <c r="G361" s="57">
        <v>1968624</v>
      </c>
      <c r="H361" s="44">
        <v>0</v>
      </c>
      <c r="I361" s="58">
        <v>-37050</v>
      </c>
      <c r="J361" s="44">
        <v>0</v>
      </c>
      <c r="K361" s="59">
        <v>-1.8472593252941406E-2</v>
      </c>
      <c r="L361" s="45"/>
    </row>
    <row r="362" spans="2:12" ht="4.5" customHeight="1" x14ac:dyDescent="0.2">
      <c r="B362" s="74">
        <v>0</v>
      </c>
      <c r="C362" s="47">
        <v>0</v>
      </c>
      <c r="D362" s="44">
        <v>0</v>
      </c>
      <c r="E362" s="48">
        <v>0</v>
      </c>
      <c r="F362" s="44">
        <v>0</v>
      </c>
      <c r="G362" s="47">
        <v>0</v>
      </c>
      <c r="H362" s="44">
        <v>0</v>
      </c>
      <c r="I362" s="48">
        <v>0</v>
      </c>
      <c r="J362" s="44">
        <v>0</v>
      </c>
      <c r="K362" s="49">
        <v>0</v>
      </c>
      <c r="L362" s="45"/>
    </row>
    <row r="363" spans="2:12" x14ac:dyDescent="0.2">
      <c r="B363" s="74" t="s">
        <v>45</v>
      </c>
      <c r="C363" s="50">
        <v>0</v>
      </c>
      <c r="D363" s="44">
        <v>0</v>
      </c>
      <c r="E363" s="51">
        <v>0</v>
      </c>
      <c r="F363" s="44">
        <v>0</v>
      </c>
      <c r="G363" s="50">
        <v>0</v>
      </c>
      <c r="H363" s="44">
        <v>0</v>
      </c>
      <c r="I363" s="51">
        <v>0</v>
      </c>
      <c r="J363" s="44">
        <v>0</v>
      </c>
      <c r="K363" s="52">
        <v>0</v>
      </c>
      <c r="L363" s="45"/>
    </row>
    <row r="364" spans="2:12" x14ac:dyDescent="0.2">
      <c r="B364" s="74" t="s">
        <v>46</v>
      </c>
      <c r="C364" s="50">
        <v>87000</v>
      </c>
      <c r="D364" s="44">
        <v>0</v>
      </c>
      <c r="E364" s="51">
        <v>87000</v>
      </c>
      <c r="F364" s="44">
        <v>0</v>
      </c>
      <c r="G364" s="50">
        <v>110597</v>
      </c>
      <c r="H364" s="44">
        <v>0</v>
      </c>
      <c r="I364" s="51">
        <v>23597</v>
      </c>
      <c r="J364" s="44">
        <v>0</v>
      </c>
      <c r="K364" s="52">
        <v>0.27122988505747125</v>
      </c>
      <c r="L364" s="45"/>
    </row>
    <row r="365" spans="2:12" ht="13.5" thickBot="1" x14ac:dyDescent="0.25">
      <c r="B365" s="43" t="s">
        <v>47</v>
      </c>
      <c r="C365" s="54">
        <v>2092674</v>
      </c>
      <c r="D365" s="44">
        <v>0</v>
      </c>
      <c r="E365" s="54">
        <v>2092674</v>
      </c>
      <c r="F365" s="44">
        <v>0</v>
      </c>
      <c r="G365" s="54">
        <v>2079221</v>
      </c>
      <c r="H365" s="44">
        <v>0</v>
      </c>
      <c r="I365" s="54">
        <v>-13453</v>
      </c>
      <c r="J365" s="44">
        <v>0</v>
      </c>
      <c r="K365" s="75">
        <v>-6.4286171663622714E-3</v>
      </c>
      <c r="L365" s="45">
        <v>0</v>
      </c>
    </row>
    <row r="366" spans="2:12" ht="13.5" thickTop="1" x14ac:dyDescent="0.2">
      <c r="B366" s="43">
        <v>0</v>
      </c>
      <c r="C366" s="44">
        <v>0</v>
      </c>
      <c r="D366" s="44">
        <v>0</v>
      </c>
      <c r="E366" s="44">
        <v>0</v>
      </c>
      <c r="F366" s="44">
        <v>0</v>
      </c>
      <c r="G366" s="44">
        <v>0</v>
      </c>
      <c r="H366" s="44">
        <v>0</v>
      </c>
      <c r="I366" s="44">
        <v>0</v>
      </c>
      <c r="J366" s="44">
        <v>0</v>
      </c>
      <c r="K366" s="44">
        <v>0</v>
      </c>
      <c r="L366" s="45">
        <v>0</v>
      </c>
    </row>
    <row r="367" spans="2:12" ht="13.5" thickBot="1" x14ac:dyDescent="0.25">
      <c r="B367" s="43" t="s">
        <v>48</v>
      </c>
      <c r="C367" s="76">
        <v>0</v>
      </c>
      <c r="D367" s="44">
        <v>0</v>
      </c>
      <c r="E367" s="76">
        <v>0</v>
      </c>
      <c r="F367" s="44">
        <v>0</v>
      </c>
      <c r="G367" s="76">
        <v>3050</v>
      </c>
      <c r="H367" s="44">
        <v>0</v>
      </c>
      <c r="I367" s="76">
        <v>3050</v>
      </c>
      <c r="J367" s="44">
        <v>0</v>
      </c>
      <c r="K367" s="75">
        <v>0</v>
      </c>
      <c r="L367" s="45">
        <v>0</v>
      </c>
    </row>
    <row r="368" spans="2:12" ht="13.5" thickTop="1" x14ac:dyDescent="0.2">
      <c r="B368" s="43">
        <v>0</v>
      </c>
      <c r="C368" s="44">
        <v>0</v>
      </c>
      <c r="D368" s="44">
        <v>0</v>
      </c>
      <c r="E368" s="44">
        <v>0</v>
      </c>
      <c r="F368" s="44">
        <v>0</v>
      </c>
      <c r="G368" s="44">
        <v>0</v>
      </c>
      <c r="H368" s="44">
        <v>0</v>
      </c>
      <c r="I368" s="44">
        <v>0</v>
      </c>
      <c r="J368" s="44">
        <v>0</v>
      </c>
      <c r="K368" s="44">
        <v>0</v>
      </c>
      <c r="L368" s="43">
        <v>0</v>
      </c>
    </row>
    <row r="369" spans="2:3" ht="28.5" customHeight="1" x14ac:dyDescent="0.2">
      <c r="B369" s="77" t="s">
        <v>49</v>
      </c>
      <c r="C369" s="2" t="str">
        <f>IF(Ishur&lt;&gt;"",Ishur,"יש למלא את הגורם המאשר את תקציב הרשות בגליון הגדרות כלליות")</f>
        <v>מועצת הרשות</v>
      </c>
    </row>
    <row r="370" spans="2:3" ht="8.25" customHeight="1" x14ac:dyDescent="0.2">
      <c r="B370" s="78"/>
    </row>
    <row r="371" spans="2:3" x14ac:dyDescent="0.2">
      <c r="B371" s="79" t="str">
        <f>CONCATENATE("ביקורת:   ",BikoretCode)</f>
        <v xml:space="preserve">ביקורת:   </v>
      </c>
    </row>
  </sheetData>
  <sheetProtection sheet="1" objects="1" scenarios="1"/>
  <conditionalFormatting sqref="C369:C370">
    <cfRule type="expression" dxfId="0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ageMargins left="0.25" right="0.25" top="0.75" bottom="0.75" header="0.3" footer="0.3"/>
  <pageSetup paperSize="9" scale="8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8420678-2033-4F75-8C32-88983047C345}"/>
</file>

<file path=customXml/itemProps2.xml><?xml version="1.0" encoding="utf-8"?>
<ds:datastoreItem xmlns:ds="http://schemas.openxmlformats.org/officeDocument/2006/customXml" ds:itemID="{38FE98FC-6D1F-458D-A49A-CFA8761C087A}"/>
</file>

<file path=customXml/itemProps3.xml><?xml version="1.0" encoding="utf-8"?>
<ds:datastoreItem xmlns:ds="http://schemas.openxmlformats.org/officeDocument/2006/customXml" ds:itemID="{E603B5A2-9281-41D7-B6F2-B3CD60FD29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תקציב מול ביצוע</vt:lpstr>
      <vt:lpstr>'תקציב מול ביצוע'!WPrint_Area_W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הילה בן ארוש</dc:creator>
  <cp:lastModifiedBy>נועה לודוויג-ריפולד</cp:lastModifiedBy>
  <cp:lastPrinted>2022-09-20T13:24:37Z</cp:lastPrinted>
  <dcterms:created xsi:type="dcterms:W3CDTF">2022-09-20T11:48:13Z</dcterms:created>
  <dcterms:modified xsi:type="dcterms:W3CDTF">2022-11-15T12:19:10Z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