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oalr\Desktop\שקיפות 2024\"/>
    </mc:Choice>
  </mc:AlternateContent>
  <bookViews>
    <workbookView xWindow="0" yWindow="0" windowWidth="28800" windowHeight="12330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4" i="1" l="1"/>
  <c r="E50" i="1"/>
  <c r="G47" i="1"/>
  <c r="C47" i="1"/>
  <c r="C44" i="1"/>
  <c r="C51" i="1" s="1"/>
  <c r="G42" i="1"/>
  <c r="C42" i="1"/>
  <c r="E40" i="1"/>
  <c r="I40" i="1" s="1"/>
  <c r="C39" i="1"/>
  <c r="G37" i="1"/>
  <c r="G39" i="1" s="1"/>
  <c r="E37" i="1"/>
  <c r="G35" i="1"/>
  <c r="C35" i="1"/>
  <c r="E28" i="1"/>
  <c r="I28" i="1" s="1"/>
  <c r="G25" i="1"/>
  <c r="G30" i="1" s="1"/>
  <c r="E24" i="1"/>
  <c r="I24" i="1" s="1"/>
  <c r="E22" i="1"/>
  <c r="K22" i="1" s="1"/>
  <c r="E20" i="1"/>
  <c r="I20" i="1" s="1"/>
  <c r="E18" i="1"/>
  <c r="G16" i="1"/>
  <c r="C16" i="1"/>
  <c r="C25" i="1" s="1"/>
  <c r="E14" i="1"/>
  <c r="E12" i="1"/>
  <c r="K12" i="1" s="1"/>
  <c r="G4" i="1"/>
  <c r="E45" i="1" s="1"/>
  <c r="K50" i="1" l="1"/>
  <c r="K14" i="1"/>
  <c r="I39" i="1"/>
  <c r="G44" i="1"/>
  <c r="I45" i="1"/>
  <c r="K45" i="1"/>
  <c r="K37" i="1"/>
  <c r="E51" i="1"/>
  <c r="C55" i="1"/>
  <c r="E25" i="1"/>
  <c r="C30" i="1"/>
  <c r="C57" i="1" s="1"/>
  <c r="I18" i="1"/>
  <c r="K18" i="1" s="1"/>
  <c r="I22" i="1"/>
  <c r="K28" i="1"/>
  <c r="E46" i="1"/>
  <c r="I50" i="1"/>
  <c r="I12" i="1"/>
  <c r="I14" i="1"/>
  <c r="K20" i="1"/>
  <c r="K24" i="1"/>
  <c r="E27" i="1"/>
  <c r="E29" i="1"/>
  <c r="I37" i="1"/>
  <c r="E39" i="1"/>
  <c r="K40" i="1"/>
  <c r="E53" i="1"/>
  <c r="E44" i="1"/>
  <c r="I54" i="1"/>
  <c r="K54" i="1" s="1"/>
  <c r="E33" i="1"/>
  <c r="E19" i="1"/>
  <c r="E21" i="1"/>
  <c r="E23" i="1"/>
  <c r="E41" i="1"/>
  <c r="E49" i="1"/>
  <c r="E11" i="1"/>
  <c r="E13" i="1"/>
  <c r="E15" i="1"/>
  <c r="E32" i="1"/>
  <c r="E34" i="1"/>
  <c r="E38" i="1"/>
  <c r="I46" i="1" l="1"/>
  <c r="K46" i="1" s="1"/>
  <c r="E55" i="1"/>
  <c r="I23" i="1"/>
  <c r="K23" i="1" s="1"/>
  <c r="I15" i="1"/>
  <c r="K15" i="1"/>
  <c r="I13" i="1"/>
  <c r="K13" i="1" s="1"/>
  <c r="I19" i="1"/>
  <c r="K19" i="1" s="1"/>
  <c r="E47" i="1"/>
  <c r="I11" i="1"/>
  <c r="E16" i="1"/>
  <c r="K11" i="1"/>
  <c r="K33" i="1"/>
  <c r="I33" i="1"/>
  <c r="E30" i="1"/>
  <c r="K34" i="1"/>
  <c r="I34" i="1"/>
  <c r="I41" i="1"/>
  <c r="K41" i="1" s="1"/>
  <c r="K27" i="1"/>
  <c r="I27" i="1"/>
  <c r="I32" i="1"/>
  <c r="K32" i="1" s="1"/>
  <c r="E35" i="1"/>
  <c r="K53" i="1"/>
  <c r="I53" i="1"/>
  <c r="E42" i="1"/>
  <c r="I21" i="1"/>
  <c r="K21" i="1"/>
  <c r="K39" i="1"/>
  <c r="K38" i="1"/>
  <c r="I38" i="1"/>
  <c r="I49" i="1"/>
  <c r="K49" i="1"/>
  <c r="I29" i="1"/>
  <c r="K29" i="1" s="1"/>
  <c r="I25" i="1"/>
  <c r="K25" i="1" s="1"/>
  <c r="G51" i="1"/>
  <c r="I44" i="1"/>
  <c r="K44" i="1" s="1"/>
  <c r="I35" i="1" l="1"/>
  <c r="K35" i="1" s="1"/>
  <c r="I16" i="1"/>
  <c r="K16" i="1" s="1"/>
  <c r="K42" i="1"/>
  <c r="I42" i="1"/>
  <c r="E57" i="1"/>
  <c r="K57" i="1" s="1"/>
  <c r="I30" i="1"/>
  <c r="G55" i="1"/>
  <c r="I51" i="1"/>
  <c r="K51" i="1" s="1"/>
  <c r="K47" i="1"/>
  <c r="I47" i="1"/>
  <c r="I55" i="1" l="1"/>
  <c r="K55" i="1" s="1"/>
  <c r="G57" i="1"/>
  <c r="I57" i="1"/>
  <c r="K30" i="1"/>
</calcChain>
</file>

<file path=xl/sharedStrings.xml><?xml version="1.0" encoding="utf-8"?>
<sst xmlns="http://schemas.openxmlformats.org/spreadsheetml/2006/main" count="49" uniqueCount="49">
  <si>
    <t>עירית ראשון לציון</t>
  </si>
  <si>
    <t>תמצית נתוני התקציב הרגיל באלפי ₪</t>
  </si>
  <si>
    <t>לתקופה: רבעון 4, שנת 2023</t>
  </si>
  <si>
    <t>הצג תוכן ענינים</t>
  </si>
  <si>
    <t>* תקציב שנתי מאושר</t>
  </si>
  <si>
    <t>תקציב יחסי לתקופה</t>
  </si>
  <si>
    <t>ביצוע מצטבר</t>
  </si>
  <si>
    <t>סטיה מהתקציב</t>
  </si>
  <si>
    <t>סטיה מהתקציב ב%</t>
  </si>
  <si>
    <t>הכנסות</t>
  </si>
  <si>
    <t>ארנונה כללית</t>
  </si>
  <si>
    <t>הכנסות ממכירת מים</t>
  </si>
  <si>
    <t>עצמיות חינוך</t>
  </si>
  <si>
    <t>עצמיות רווחה</t>
  </si>
  <si>
    <t>עצמיות אחר</t>
  </si>
  <si>
    <t>סה"כ עצמיות</t>
  </si>
  <si>
    <t>תקבולים ממשרד החינוך</t>
  </si>
  <si>
    <t>תקבולים ממשרד הרווחה</t>
  </si>
  <si>
    <t>תקבולים ממשלתיים אחרים</t>
  </si>
  <si>
    <t>מענק כללי לאיזון</t>
  </si>
  <si>
    <t>מענקים מיועדים</t>
  </si>
  <si>
    <t>תקבולים אחרים</t>
  </si>
  <si>
    <t>סה"כ הכנסות לפני כיסוי גרעון מצטבר והנחות בארנונה</t>
  </si>
  <si>
    <t>כיסוי ממקורות הרשות בשנים הבאות</t>
  </si>
  <si>
    <t>מענק לכיסוי גרעון מצטבר</t>
  </si>
  <si>
    <t>הנחות בארנונה (הכנסות)</t>
  </si>
  <si>
    <t>סה"כ הכנסות</t>
  </si>
  <si>
    <t>הוצאות</t>
  </si>
  <si>
    <t>הוצאות שכר כללי</t>
  </si>
  <si>
    <t>פעולות כלליות</t>
  </si>
  <si>
    <t>הוצאות רכישת מים</t>
  </si>
  <si>
    <t>סה"כ כלליות</t>
  </si>
  <si>
    <t>שכר עובדי חינוך</t>
  </si>
  <si>
    <t>פעולות חינוך</t>
  </si>
  <si>
    <t>סה"כ חינוך</t>
  </si>
  <si>
    <t>שכר עובדי רווחה</t>
  </si>
  <si>
    <t>פעולות רווחה</t>
  </si>
  <si>
    <t>סה"כ רווחה</t>
  </si>
  <si>
    <t>סה"כ הוצאות לפני פרעון מלוות, מימון, כיסוי גרעון מצטבר והנחות בארנונה</t>
  </si>
  <si>
    <t>פרעון מלוות מים וביוב</t>
  </si>
  <si>
    <t>פרעון מלוות אחרות</t>
  </si>
  <si>
    <t>סה"כ פרעון מלוות</t>
  </si>
  <si>
    <t>הוצאות מימון</t>
  </si>
  <si>
    <t>העברות והוצאות חד פעמיות</t>
  </si>
  <si>
    <t>סה"כ הוצאות לפני כיסוי גרעון מצטבר והנחות בארנונה</t>
  </si>
  <si>
    <t>העברה לכיסוי גרעון מצטבר</t>
  </si>
  <si>
    <t>הנחות בארנונה (הוצאות)</t>
  </si>
  <si>
    <t>סה"כ הוצאות</t>
  </si>
  <si>
    <t>עודף (גרעון)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</si>
</sst>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(#,##0\)"/>
    <numFmt numFmtId="165" formatCode="#,##0%;\(#,##0\)%"/>
  </numFmts>
  <fonts count="11" x14ac:knownFonts="1">
    <font>
      <sz val="11"/>
      <color theme="1"/>
      <name val="Arial"/>
      <family val="2"/>
      <charset val="177"/>
      <scheme val="minor"/>
    </font>
    <font>
      <b/>
      <sz val="14"/>
      <color indexed="9"/>
      <name val="Arial"/>
      <family val="2"/>
      <charset val="177"/>
    </font>
    <font>
      <sz val="10"/>
      <name val="Arial"/>
      <family val="2"/>
    </font>
    <font>
      <u/>
      <sz val="10"/>
      <color indexed="12"/>
      <name val="Arial"/>
      <family val="2"/>
    </font>
    <font>
      <b/>
      <u/>
      <sz val="10"/>
      <color indexed="8"/>
      <name val="Arial"/>
      <family val="2"/>
      <charset val="177"/>
    </font>
    <font>
      <sz val="10"/>
      <color indexed="26"/>
      <name val="Arial"/>
      <family val="2"/>
      <charset val="177"/>
    </font>
    <font>
      <b/>
      <sz val="10"/>
      <color indexed="9"/>
      <name val="Arial"/>
      <family val="2"/>
      <charset val="177"/>
    </font>
    <font>
      <sz val="10"/>
      <name val="Arial"/>
      <family val="2"/>
      <charset val="177"/>
    </font>
    <font>
      <b/>
      <sz val="12"/>
      <name val="Arial (Hebrew)"/>
      <family val="2"/>
      <charset val="177"/>
    </font>
    <font>
      <sz val="10"/>
      <name val="Arial (Hebrew)"/>
      <family val="2"/>
      <charset val="177"/>
    </font>
    <font>
      <u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2"/>
        <bgColor indexed="64"/>
      </patternFill>
    </fill>
  </fills>
  <borders count="19">
    <border>
      <left/>
      <right/>
      <top/>
      <bottom/>
      <diagonal/>
    </border>
    <border>
      <left style="thick">
        <color indexed="56"/>
      </left>
      <right style="thick">
        <color indexed="56"/>
      </right>
      <top style="thick">
        <color indexed="56"/>
      </top>
      <bottom style="thick">
        <color indexed="56"/>
      </bottom>
      <diagonal/>
    </border>
    <border>
      <left style="thick">
        <color indexed="56"/>
      </left>
      <right/>
      <top style="thick">
        <color indexed="56"/>
      </top>
      <bottom style="thick">
        <color indexed="56"/>
      </bottom>
      <diagonal/>
    </border>
    <border>
      <left/>
      <right/>
      <top style="thick">
        <color indexed="56"/>
      </top>
      <bottom style="thick">
        <color indexed="56"/>
      </bottom>
      <diagonal/>
    </border>
    <border>
      <left/>
      <right style="thick">
        <color indexed="56"/>
      </right>
      <top style="thick">
        <color indexed="56"/>
      </top>
      <bottom style="thick">
        <color indexed="56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4"/>
      </bottom>
      <diagonal/>
    </border>
    <border>
      <left style="thin">
        <color indexed="54"/>
      </left>
      <right/>
      <top/>
      <bottom/>
      <diagonal/>
    </border>
    <border>
      <left/>
      <right style="thin">
        <color indexed="54"/>
      </right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58"/>
      </top>
      <bottom style="dashed">
        <color indexed="58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59"/>
      </top>
      <bottom style="double">
        <color indexed="59"/>
      </bottom>
      <diagonal/>
    </border>
    <border>
      <left style="thin">
        <color indexed="54"/>
      </left>
      <right/>
      <top/>
      <bottom style="thin">
        <color indexed="54"/>
      </bottom>
      <diagonal/>
    </border>
    <border>
      <left/>
      <right/>
      <top/>
      <bottom style="thin">
        <color indexed="54"/>
      </bottom>
      <diagonal/>
    </border>
    <border>
      <left/>
      <right style="thin">
        <color indexed="54"/>
      </right>
      <top/>
      <bottom style="thin">
        <color indexed="54"/>
      </bottom>
      <diagonal/>
    </border>
    <border>
      <left/>
      <right/>
      <top/>
      <bottom style="thick">
        <color indexed="56"/>
      </bottom>
      <diagonal/>
    </border>
  </borders>
  <cellStyleXfs count="16">
    <xf numFmtId="0" fontId="0" fillId="0" borderId="0"/>
    <xf numFmtId="0" fontId="1" fillId="2" borderId="1">
      <alignment horizontal="center" vertical="center"/>
      <protection hidden="1"/>
    </xf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5" fillId="5" borderId="0"/>
    <xf numFmtId="0" fontId="6" fillId="6" borderId="7">
      <alignment horizontal="center" vertical="center" wrapText="1"/>
      <protection hidden="1"/>
    </xf>
    <xf numFmtId="0" fontId="7" fillId="7" borderId="8">
      <alignment horizontal="right" vertical="center" readingOrder="2"/>
    </xf>
    <xf numFmtId="0" fontId="7" fillId="7" borderId="0">
      <alignment horizontal="right" vertical="center" readingOrder="2"/>
    </xf>
    <xf numFmtId="0" fontId="2" fillId="7" borderId="9">
      <protection hidden="1"/>
    </xf>
    <xf numFmtId="0" fontId="8" fillId="7" borderId="8">
      <alignment horizontal="right" vertical="center" wrapText="1"/>
    </xf>
    <xf numFmtId="164" fontId="2" fillId="8" borderId="10">
      <protection locked="0"/>
    </xf>
    <xf numFmtId="164" fontId="2" fillId="9" borderId="10" applyBorder="0" applyAlignment="0"/>
    <xf numFmtId="165" fontId="2" fillId="9" borderId="10"/>
    <xf numFmtId="164" fontId="2" fillId="5" borderId="11"/>
    <xf numFmtId="165" fontId="2" fillId="5" borderId="12"/>
    <xf numFmtId="164" fontId="2" fillId="10" borderId="14"/>
  </cellStyleXfs>
  <cellXfs count="46">
    <xf numFmtId="0" fontId="0" fillId="0" borderId="0" xfId="0"/>
    <xf numFmtId="0" fontId="1" fillId="2" borderId="1" xfId="1">
      <alignment horizontal="center" vertical="center"/>
      <protection hidden="1"/>
    </xf>
    <xf numFmtId="0" fontId="2" fillId="3" borderId="5" xfId="2" applyFill="1" applyBorder="1" applyAlignment="1">
      <alignment horizontal="right"/>
    </xf>
    <xf numFmtId="0" fontId="2" fillId="3" borderId="6" xfId="2" applyFill="1" applyBorder="1"/>
    <xf numFmtId="0" fontId="2" fillId="0" borderId="0" xfId="2"/>
    <xf numFmtId="0" fontId="2" fillId="4" borderId="0" xfId="2" applyFill="1"/>
    <xf numFmtId="0" fontId="2" fillId="4" borderId="0" xfId="2" applyFill="1" applyProtection="1">
      <protection locked="0"/>
    </xf>
    <xf numFmtId="0" fontId="4" fillId="5" borderId="0" xfId="3" applyFont="1" applyFill="1" applyAlignment="1" applyProtection="1">
      <alignment horizontal="right" vertical="center"/>
      <protection hidden="1"/>
    </xf>
    <xf numFmtId="0" fontId="5" fillId="5" borderId="0" xfId="4"/>
    <xf numFmtId="0" fontId="6" fillId="6" borderId="7" xfId="5">
      <alignment horizontal="center" vertical="center" wrapText="1"/>
      <protection hidden="1"/>
    </xf>
    <xf numFmtId="0" fontId="6" fillId="6" borderId="7" xfId="5" applyAlignment="1">
      <alignment horizontal="center" vertical="center" wrapText="1" readingOrder="2"/>
      <protection hidden="1"/>
    </xf>
    <xf numFmtId="0" fontId="7" fillId="7" borderId="8" xfId="6">
      <alignment horizontal="right" vertical="center" readingOrder="2"/>
    </xf>
    <xf numFmtId="0" fontId="7" fillId="7" borderId="0" xfId="7">
      <alignment horizontal="right" vertical="center" readingOrder="2"/>
    </xf>
    <xf numFmtId="0" fontId="2" fillId="7" borderId="9" xfId="8">
      <protection hidden="1"/>
    </xf>
    <xf numFmtId="0" fontId="8" fillId="7" borderId="8" xfId="9">
      <alignment horizontal="right" vertical="center" wrapText="1"/>
    </xf>
    <xf numFmtId="0" fontId="9" fillId="7" borderId="8" xfId="6" applyFont="1">
      <alignment horizontal="right" vertical="center" readingOrder="2"/>
    </xf>
    <xf numFmtId="164" fontId="2" fillId="5" borderId="11" xfId="13"/>
    <xf numFmtId="0" fontId="7" fillId="7" borderId="8" xfId="6" applyAlignment="1">
      <alignment horizontal="right" vertical="center" wrapText="1" readingOrder="2"/>
    </xf>
    <xf numFmtId="0" fontId="9" fillId="7" borderId="8" xfId="6" applyFont="1" applyAlignment="1">
      <alignment horizontal="right" vertical="center" wrapText="1" readingOrder="2"/>
    </xf>
    <xf numFmtId="9" fontId="2" fillId="10" borderId="14" xfId="15" applyNumberFormat="1"/>
    <xf numFmtId="164" fontId="2" fillId="10" borderId="14" xfId="15"/>
    <xf numFmtId="0" fontId="7" fillId="7" borderId="15" xfId="6" applyBorder="1">
      <alignment horizontal="right" vertical="center" readingOrder="2"/>
    </xf>
    <xf numFmtId="0" fontId="7" fillId="7" borderId="16" xfId="7" applyBorder="1">
      <alignment horizontal="right" vertical="center" readingOrder="2"/>
    </xf>
    <xf numFmtId="0" fontId="7" fillId="7" borderId="17" xfId="6" applyBorder="1">
      <alignment horizontal="right" vertical="center" readingOrder="2"/>
    </xf>
    <xf numFmtId="0" fontId="5" fillId="5" borderId="18" xfId="4" applyBorder="1"/>
    <xf numFmtId="164" fontId="2" fillId="0" borderId="10" xfId="10" applyFill="1">
      <protection locked="0"/>
    </xf>
    <xf numFmtId="0" fontId="7" fillId="0" borderId="0" xfId="7" applyFill="1">
      <alignment horizontal="right" vertical="center" readingOrder="2"/>
    </xf>
    <xf numFmtId="164" fontId="2" fillId="0" borderId="10" xfId="11" applyFill="1"/>
    <xf numFmtId="165" fontId="2" fillId="0" borderId="10" xfId="12" applyFill="1"/>
    <xf numFmtId="164" fontId="2" fillId="0" borderId="11" xfId="13" applyFill="1"/>
    <xf numFmtId="165" fontId="2" fillId="0" borderId="12" xfId="14" applyFill="1"/>
    <xf numFmtId="164" fontId="2" fillId="0" borderId="13" xfId="13" applyFill="1" applyBorder="1"/>
    <xf numFmtId="164" fontId="2" fillId="0" borderId="13" xfId="10" applyFill="1" applyBorder="1" applyProtection="1"/>
    <xf numFmtId="164" fontId="2" fillId="0" borderId="13" xfId="11" applyFill="1" applyBorder="1"/>
    <xf numFmtId="165" fontId="2" fillId="0" borderId="13" xfId="12" applyFill="1" applyBorder="1"/>
    <xf numFmtId="164" fontId="2" fillId="0" borderId="0" xfId="13" applyFill="1" applyBorder="1"/>
    <xf numFmtId="164" fontId="2" fillId="0" borderId="0" xfId="10" applyFill="1" applyBorder="1" applyProtection="1"/>
    <xf numFmtId="164" fontId="2" fillId="0" borderId="0" xfId="11" applyFill="1" applyBorder="1"/>
    <xf numFmtId="165" fontId="10" fillId="0" borderId="0" xfId="12" applyFont="1" applyFill="1" applyBorder="1"/>
    <xf numFmtId="164" fontId="2" fillId="0" borderId="0" xfId="10" applyFill="1" applyBorder="1">
      <protection locked="0"/>
    </xf>
    <xf numFmtId="165" fontId="2" fillId="0" borderId="0" xfId="12" applyFill="1" applyBorder="1"/>
    <xf numFmtId="165" fontId="2" fillId="0" borderId="14" xfId="15" applyNumberFormat="1" applyFill="1"/>
    <xf numFmtId="9" fontId="2" fillId="0" borderId="11" xfId="13" applyNumberFormat="1" applyFill="1"/>
    <xf numFmtId="0" fontId="1" fillId="2" borderId="2" xfId="1" applyBorder="1" applyAlignment="1">
      <alignment vertical="center"/>
      <protection hidden="1"/>
    </xf>
    <xf numFmtId="0" fontId="1" fillId="2" borderId="3" xfId="1" applyBorder="1" applyAlignment="1">
      <alignment vertical="center"/>
      <protection hidden="1"/>
    </xf>
    <xf numFmtId="0" fontId="1" fillId="2" borderId="4" xfId="1" applyBorder="1" applyAlignment="1">
      <alignment vertical="center"/>
      <protection hidden="1"/>
    </xf>
  </cellXfs>
  <cellStyles count="16">
    <cellStyle name="ComputedField" xfId="11"/>
    <cellStyle name="ComputedFieldPercent" xfId="12"/>
    <cellStyle name="GrandTotal" xfId="15"/>
    <cellStyle name="InputField" xfId="10"/>
    <cellStyle name="insiteTable" xfId="7"/>
    <cellStyle name="insiteTableHeader" xfId="5"/>
    <cellStyle name="insiteTableLeft" xfId="8"/>
    <cellStyle name="insiteTableRight" xfId="6"/>
    <cellStyle name="insiteTitleBold" xfId="9"/>
    <cellStyle name="LogoHeader" xfId="1"/>
    <cellStyle name="Normal" xfId="0" builtinId="0"/>
    <cellStyle name="Normal_quarterlyRep" xfId="2"/>
    <cellStyle name="outsiteTable" xfId="4"/>
    <cellStyle name="SubTotalSum" xfId="13"/>
    <cellStyle name="SubTotalSumPer" xfId="14"/>
    <cellStyle name="היפר-קישור" xfId="3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85726</xdr:rowOff>
    </xdr:from>
    <xdr:to>
      <xdr:col>1</xdr:col>
      <xdr:colOff>809357</xdr:colOff>
      <xdr:row>1</xdr:row>
      <xdr:rowOff>219076</xdr:rowOff>
    </xdr:to>
    <xdr:pic>
      <xdr:nvPicPr>
        <xdr:cNvPr id="3" name="Picture 2" descr="logo">
          <a:extLst>
            <a:ext uri="{FF2B5EF4-FFF2-40B4-BE49-F238E27FC236}">
              <a16:creationId xmlns:a16="http://schemas.microsoft.com/office/drawing/2014/main" id="{00000000-0008-0000-0500-000002C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35795043" y="85726"/>
          <a:ext cx="1352282" cy="381000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oalr/Downloads/&#1491;&#1493;&#1495;&#1499;&#1505;%2031.12.23%20%20%20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מקרא"/>
      <sheetName val="תוכן הענינים"/>
      <sheetName val="הגדרות כלליות"/>
      <sheetName val="בדיקות הצלבה"/>
      <sheetName val="תמצית מאזן"/>
      <sheetName val="תקציב רגיל"/>
      <sheetName val="תברים"/>
      <sheetName val="ריכוז תברים"/>
      <sheetName val="גבייה וחייבים"/>
      <sheetName val="ארנונה"/>
      <sheetName val="שכר ומשרות"/>
      <sheetName val="בעלי שכר גבוה"/>
      <sheetName val="הערות הרשות"/>
      <sheetName val="ביאורים 1, 2 א-ב ישן"/>
    </sheetNames>
    <sheetDataSet>
      <sheetData sheetId="0"/>
      <sheetData sheetId="1"/>
      <sheetData sheetId="2">
        <row r="20">
          <cell r="D20">
            <v>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rightToLeft="1" tabSelected="1" workbookViewId="0">
      <selection activeCell="C3" sqref="C3:L3"/>
    </sheetView>
  </sheetViews>
  <sheetFormatPr defaultRowHeight="14.25" x14ac:dyDescent="0.2"/>
  <cols>
    <col min="2" max="2" width="24" bestFit="1" customWidth="1"/>
  </cols>
  <sheetData>
    <row r="1" spans="1:12" ht="19.5" thickTop="1" thickBot="1" x14ac:dyDescent="0.25">
      <c r="A1" s="1"/>
      <c r="B1" s="1"/>
      <c r="C1" s="43" t="s">
        <v>0</v>
      </c>
      <c r="D1" s="44"/>
      <c r="E1" s="44"/>
      <c r="F1" s="44"/>
      <c r="G1" s="44"/>
      <c r="H1" s="44"/>
      <c r="I1" s="44"/>
      <c r="J1" s="44"/>
      <c r="K1" s="44"/>
      <c r="L1" s="45"/>
    </row>
    <row r="2" spans="1:12" ht="19.5" thickTop="1" thickBot="1" x14ac:dyDescent="0.25">
      <c r="A2" s="1"/>
      <c r="B2" s="1"/>
      <c r="C2" s="43" t="s">
        <v>1</v>
      </c>
      <c r="D2" s="44"/>
      <c r="E2" s="44"/>
      <c r="F2" s="44"/>
      <c r="G2" s="44"/>
      <c r="H2" s="44"/>
      <c r="I2" s="44"/>
      <c r="J2" s="44"/>
      <c r="K2" s="44"/>
      <c r="L2" s="45"/>
    </row>
    <row r="3" spans="1:12" ht="19.5" thickTop="1" thickBot="1" x14ac:dyDescent="0.25">
      <c r="A3" s="1"/>
      <c r="B3" s="1"/>
      <c r="C3" s="43" t="s">
        <v>2</v>
      </c>
      <c r="D3" s="44"/>
      <c r="E3" s="44"/>
      <c r="F3" s="44"/>
      <c r="G3" s="44"/>
      <c r="H3" s="44"/>
      <c r="I3" s="44"/>
      <c r="J3" s="44"/>
      <c r="K3" s="44"/>
      <c r="L3" s="45"/>
    </row>
    <row r="4" spans="1:12" ht="15" thickTop="1" x14ac:dyDescent="0.2">
      <c r="A4" s="2"/>
      <c r="B4" s="3"/>
      <c r="C4" s="4"/>
      <c r="D4" s="4"/>
      <c r="E4" s="5"/>
      <c r="F4" s="5"/>
      <c r="G4" s="6">
        <f>'[1]הגדרות כלליות'!D20</f>
        <v>4</v>
      </c>
      <c r="H4" s="6"/>
      <c r="I4" s="4"/>
      <c r="J4" s="4"/>
      <c r="K4" s="4"/>
      <c r="L4" s="4"/>
    </row>
    <row r="5" spans="1:12" x14ac:dyDescent="0.2">
      <c r="A5" s="7" t="s">
        <v>3</v>
      </c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38.25" x14ac:dyDescent="0.2">
      <c r="A7" s="8"/>
      <c r="B7" s="9"/>
      <c r="C7" s="10" t="s">
        <v>4</v>
      </c>
      <c r="D7" s="9"/>
      <c r="E7" s="9" t="s">
        <v>5</v>
      </c>
      <c r="F7" s="9"/>
      <c r="G7" s="9" t="s">
        <v>6</v>
      </c>
      <c r="H7" s="9"/>
      <c r="I7" s="9" t="s">
        <v>7</v>
      </c>
      <c r="J7" s="9"/>
      <c r="K7" s="9" t="s">
        <v>8</v>
      </c>
      <c r="L7" s="9"/>
    </row>
    <row r="8" spans="1:12" x14ac:dyDescent="0.2">
      <c r="A8" s="8"/>
      <c r="B8" s="11"/>
      <c r="C8" s="12"/>
      <c r="D8" s="12"/>
      <c r="E8" s="12"/>
      <c r="F8" s="12"/>
      <c r="G8" s="12"/>
      <c r="H8" s="12"/>
      <c r="I8" s="12"/>
      <c r="J8" s="12"/>
      <c r="K8" s="12"/>
      <c r="L8" s="13"/>
    </row>
    <row r="9" spans="1:12" ht="15.75" x14ac:dyDescent="0.2">
      <c r="A9" s="8"/>
      <c r="B9" s="14" t="s">
        <v>9</v>
      </c>
      <c r="C9" s="12"/>
      <c r="D9" s="12"/>
      <c r="E9" s="12"/>
      <c r="F9" s="12"/>
      <c r="G9" s="12"/>
      <c r="H9" s="12"/>
      <c r="I9" s="12"/>
      <c r="J9" s="12"/>
      <c r="K9" s="12"/>
      <c r="L9" s="13"/>
    </row>
    <row r="10" spans="1:12" x14ac:dyDescent="0.2">
      <c r="A10" s="8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3"/>
    </row>
    <row r="11" spans="1:12" x14ac:dyDescent="0.2">
      <c r="A11" s="8"/>
      <c r="B11" s="11" t="s">
        <v>10</v>
      </c>
      <c r="C11" s="25">
        <v>1213800</v>
      </c>
      <c r="D11" s="26"/>
      <c r="E11" s="27">
        <f>C11*MIN($G$4,4)/4</f>
        <v>1213800</v>
      </c>
      <c r="F11" s="26"/>
      <c r="G11" s="25">
        <v>1146954</v>
      </c>
      <c r="H11" s="26"/>
      <c r="I11" s="27">
        <f t="shared" ref="I11:I16" si="0">G11-E11</f>
        <v>-66846</v>
      </c>
      <c r="J11" s="26"/>
      <c r="K11" s="28">
        <f t="shared" ref="K11:K16" si="1">IF(E11=0,0,I11/E11)</f>
        <v>-5.5071675729115178E-2</v>
      </c>
      <c r="L11" s="13"/>
    </row>
    <row r="12" spans="1:12" x14ac:dyDescent="0.2">
      <c r="A12" s="8"/>
      <c r="B12" s="11" t="s">
        <v>11</v>
      </c>
      <c r="C12" s="25"/>
      <c r="D12" s="26"/>
      <c r="E12" s="27">
        <f>C12*MIN($G$4,4)/4</f>
        <v>0</v>
      </c>
      <c r="F12" s="26"/>
      <c r="G12" s="25"/>
      <c r="H12" s="26"/>
      <c r="I12" s="27">
        <f t="shared" si="0"/>
        <v>0</v>
      </c>
      <c r="J12" s="26"/>
      <c r="K12" s="28">
        <f t="shared" si="1"/>
        <v>0</v>
      </c>
      <c r="L12" s="13"/>
    </row>
    <row r="13" spans="1:12" x14ac:dyDescent="0.2">
      <c r="A13" s="8"/>
      <c r="B13" s="11" t="s">
        <v>12</v>
      </c>
      <c r="C13" s="25">
        <v>20141</v>
      </c>
      <c r="D13" s="26"/>
      <c r="E13" s="27">
        <f>C13*MIN($G$4,4)/4</f>
        <v>20141</v>
      </c>
      <c r="F13" s="26"/>
      <c r="G13" s="25">
        <v>24831</v>
      </c>
      <c r="H13" s="26"/>
      <c r="I13" s="27">
        <f t="shared" si="0"/>
        <v>4690</v>
      </c>
      <c r="J13" s="26"/>
      <c r="K13" s="28">
        <f t="shared" si="1"/>
        <v>0.23285834864207339</v>
      </c>
      <c r="L13" s="13"/>
    </row>
    <row r="14" spans="1:12" x14ac:dyDescent="0.2">
      <c r="A14" s="8"/>
      <c r="B14" s="11" t="s">
        <v>13</v>
      </c>
      <c r="C14" s="25">
        <v>7486</v>
      </c>
      <c r="D14" s="26"/>
      <c r="E14" s="27">
        <f>C14*MIN($G$4,4)/4</f>
        <v>7486</v>
      </c>
      <c r="F14" s="26"/>
      <c r="G14" s="25">
        <v>6628</v>
      </c>
      <c r="H14" s="26"/>
      <c r="I14" s="27">
        <f t="shared" si="0"/>
        <v>-858</v>
      </c>
      <c r="J14" s="26"/>
      <c r="K14" s="28">
        <f t="shared" si="1"/>
        <v>-0.11461394603259417</v>
      </c>
      <c r="L14" s="13"/>
    </row>
    <row r="15" spans="1:12" x14ac:dyDescent="0.2">
      <c r="A15" s="8"/>
      <c r="B15" s="15" t="s">
        <v>14</v>
      </c>
      <c r="C15" s="25">
        <v>274770</v>
      </c>
      <c r="D15" s="26"/>
      <c r="E15" s="27">
        <f>C15*MIN($G$4,4)/4</f>
        <v>274770</v>
      </c>
      <c r="F15" s="26"/>
      <c r="G15" s="25">
        <v>278667</v>
      </c>
      <c r="H15" s="26"/>
      <c r="I15" s="27">
        <f t="shared" si="0"/>
        <v>3897</v>
      </c>
      <c r="J15" s="26"/>
      <c r="K15" s="28">
        <f t="shared" si="1"/>
        <v>1.4182771044873895E-2</v>
      </c>
      <c r="L15" s="13"/>
    </row>
    <row r="16" spans="1:12" x14ac:dyDescent="0.2">
      <c r="A16" s="8"/>
      <c r="B16" s="11" t="s">
        <v>15</v>
      </c>
      <c r="C16" s="29">
        <f>SUM(C11:C15)</f>
        <v>1516197</v>
      </c>
      <c r="D16" s="26"/>
      <c r="E16" s="29">
        <f>SUM(E11:E15)</f>
        <v>1516197</v>
      </c>
      <c r="F16" s="26"/>
      <c r="G16" s="29">
        <f>SUM(G11:G15)</f>
        <v>1457080</v>
      </c>
      <c r="H16" s="26"/>
      <c r="I16" s="29">
        <f t="shared" si="0"/>
        <v>-59117</v>
      </c>
      <c r="J16" s="26"/>
      <c r="K16" s="30">
        <f t="shared" si="1"/>
        <v>-3.899031590222115E-2</v>
      </c>
      <c r="L16" s="13"/>
    </row>
    <row r="17" spans="1:12" x14ac:dyDescent="0.2">
      <c r="A17" s="8"/>
      <c r="B17" s="11"/>
      <c r="C17" s="26"/>
      <c r="D17" s="26"/>
      <c r="E17" s="26"/>
      <c r="F17" s="26"/>
      <c r="G17" s="26"/>
      <c r="H17" s="26"/>
      <c r="I17" s="26"/>
      <c r="J17" s="26"/>
      <c r="K17" s="26"/>
      <c r="L17" s="13"/>
    </row>
    <row r="18" spans="1:12" x14ac:dyDescent="0.2">
      <c r="A18" s="8"/>
      <c r="B18" s="11" t="s">
        <v>16</v>
      </c>
      <c r="C18" s="25">
        <v>610368</v>
      </c>
      <c r="D18" s="26"/>
      <c r="E18" s="27">
        <f t="shared" ref="E18:E25" si="2">C18*MIN($G$4,4)/4</f>
        <v>610368</v>
      </c>
      <c r="F18" s="26"/>
      <c r="G18" s="25">
        <v>599925</v>
      </c>
      <c r="H18" s="26"/>
      <c r="I18" s="27">
        <f t="shared" ref="I18:I25" si="3">G18-E18</f>
        <v>-10443</v>
      </c>
      <c r="J18" s="26"/>
      <c r="K18" s="28">
        <f t="shared" ref="K18:K25" si="4">IF(E18=0,0,I18/E18)</f>
        <v>-1.7109350424661843E-2</v>
      </c>
      <c r="L18" s="13"/>
    </row>
    <row r="19" spans="1:12" x14ac:dyDescent="0.2">
      <c r="A19" s="8"/>
      <c r="B19" s="11" t="s">
        <v>17</v>
      </c>
      <c r="C19" s="25">
        <v>190501</v>
      </c>
      <c r="D19" s="26"/>
      <c r="E19" s="27">
        <f t="shared" si="2"/>
        <v>190501</v>
      </c>
      <c r="F19" s="26"/>
      <c r="G19" s="25">
        <v>172436</v>
      </c>
      <c r="H19" s="26"/>
      <c r="I19" s="27">
        <f t="shared" si="3"/>
        <v>-18065</v>
      </c>
      <c r="J19" s="26"/>
      <c r="K19" s="28">
        <f t="shared" si="4"/>
        <v>-9.4828898535965697E-2</v>
      </c>
      <c r="L19" s="13"/>
    </row>
    <row r="20" spans="1:12" x14ac:dyDescent="0.2">
      <c r="A20" s="8"/>
      <c r="B20" s="11" t="s">
        <v>18</v>
      </c>
      <c r="C20" s="25">
        <v>32445</v>
      </c>
      <c r="D20" s="26"/>
      <c r="E20" s="27">
        <f t="shared" si="2"/>
        <v>32445</v>
      </c>
      <c r="F20" s="26"/>
      <c r="G20" s="25">
        <v>32547</v>
      </c>
      <c r="H20" s="26"/>
      <c r="I20" s="27">
        <f t="shared" si="3"/>
        <v>102</v>
      </c>
      <c r="J20" s="26"/>
      <c r="K20" s="28">
        <f t="shared" si="4"/>
        <v>3.1437817845584837E-3</v>
      </c>
      <c r="L20" s="13"/>
    </row>
    <row r="21" spans="1:12" x14ac:dyDescent="0.2">
      <c r="A21" s="8"/>
      <c r="B21" s="11" t="s">
        <v>19</v>
      </c>
      <c r="C21" s="25"/>
      <c r="D21" s="26"/>
      <c r="E21" s="27">
        <f t="shared" si="2"/>
        <v>0</v>
      </c>
      <c r="F21" s="26"/>
      <c r="G21" s="25"/>
      <c r="H21" s="26"/>
      <c r="I21" s="27">
        <f t="shared" si="3"/>
        <v>0</v>
      </c>
      <c r="J21" s="26"/>
      <c r="K21" s="28">
        <f t="shared" si="4"/>
        <v>0</v>
      </c>
      <c r="L21" s="13"/>
    </row>
    <row r="22" spans="1:12" x14ac:dyDescent="0.2">
      <c r="A22" s="8"/>
      <c r="B22" s="11" t="s">
        <v>20</v>
      </c>
      <c r="C22" s="25"/>
      <c r="D22" s="26"/>
      <c r="E22" s="27">
        <f t="shared" si="2"/>
        <v>0</v>
      </c>
      <c r="F22" s="26"/>
      <c r="G22" s="25"/>
      <c r="H22" s="26"/>
      <c r="I22" s="27">
        <f t="shared" si="3"/>
        <v>0</v>
      </c>
      <c r="J22" s="26"/>
      <c r="K22" s="28">
        <f t="shared" si="4"/>
        <v>0</v>
      </c>
      <c r="L22" s="13"/>
    </row>
    <row r="23" spans="1:12" x14ac:dyDescent="0.2">
      <c r="A23" s="8"/>
      <c r="B23" s="11" t="s">
        <v>21</v>
      </c>
      <c r="C23" s="25">
        <v>109911</v>
      </c>
      <c r="D23" s="26"/>
      <c r="E23" s="27">
        <f t="shared" si="2"/>
        <v>109911</v>
      </c>
      <c r="F23" s="26"/>
      <c r="G23" s="25">
        <v>116496</v>
      </c>
      <c r="H23" s="26"/>
      <c r="I23" s="27">
        <f t="shared" si="3"/>
        <v>6585</v>
      </c>
      <c r="J23" s="26"/>
      <c r="K23" s="28">
        <f t="shared" si="4"/>
        <v>5.9912110707754457E-2</v>
      </c>
      <c r="L23" s="13"/>
    </row>
    <row r="24" spans="1:12" x14ac:dyDescent="0.2">
      <c r="A24" s="8"/>
      <c r="B24" s="11"/>
      <c r="C24" s="25"/>
      <c r="D24" s="26"/>
      <c r="E24" s="27">
        <f t="shared" si="2"/>
        <v>0</v>
      </c>
      <c r="F24" s="26"/>
      <c r="G24" s="25"/>
      <c r="H24" s="26"/>
      <c r="I24" s="27">
        <f t="shared" si="3"/>
        <v>0</v>
      </c>
      <c r="J24" s="26"/>
      <c r="K24" s="28">
        <f t="shared" si="4"/>
        <v>0</v>
      </c>
      <c r="L24" s="13"/>
    </row>
    <row r="25" spans="1:12" ht="89.25" x14ac:dyDescent="0.2">
      <c r="A25" s="8"/>
      <c r="B25" s="17" t="s">
        <v>22</v>
      </c>
      <c r="C25" s="31">
        <f>C16+SUM(C18:C24)</f>
        <v>2459422</v>
      </c>
      <c r="D25" s="26"/>
      <c r="E25" s="31">
        <f t="shared" si="2"/>
        <v>2459422</v>
      </c>
      <c r="F25" s="26"/>
      <c r="G25" s="32">
        <f>SUM(G18:G24)+G16</f>
        <v>2378484</v>
      </c>
      <c r="H25" s="26"/>
      <c r="I25" s="33">
        <f t="shared" si="3"/>
        <v>-80938</v>
      </c>
      <c r="J25" s="26"/>
      <c r="K25" s="34">
        <f t="shared" si="4"/>
        <v>-3.2909358377700128E-2</v>
      </c>
      <c r="L25" s="13"/>
    </row>
    <row r="26" spans="1:12" x14ac:dyDescent="0.2">
      <c r="A26" s="8"/>
      <c r="B26" s="11"/>
      <c r="C26" s="35"/>
      <c r="D26" s="26"/>
      <c r="E26" s="35"/>
      <c r="F26" s="26"/>
      <c r="G26" s="36"/>
      <c r="H26" s="26"/>
      <c r="I26" s="37"/>
      <c r="J26" s="26"/>
      <c r="K26" s="38"/>
      <c r="L26" s="13"/>
    </row>
    <row r="27" spans="1:12" x14ac:dyDescent="0.2">
      <c r="A27" s="8"/>
      <c r="B27" s="11" t="s">
        <v>23</v>
      </c>
      <c r="C27" s="39"/>
      <c r="D27" s="26"/>
      <c r="E27" s="37">
        <f>C27*MIN($G$4,4)/4</f>
        <v>0</v>
      </c>
      <c r="F27" s="26"/>
      <c r="G27" s="39"/>
      <c r="H27" s="26"/>
      <c r="I27" s="37">
        <f>G27-E27</f>
        <v>0</v>
      </c>
      <c r="J27" s="26"/>
      <c r="K27" s="40">
        <f>IF(E27=0,0,I27/E27)</f>
        <v>0</v>
      </c>
      <c r="L27" s="13"/>
    </row>
    <row r="28" spans="1:12" x14ac:dyDescent="0.2">
      <c r="A28" s="8"/>
      <c r="B28" s="11" t="s">
        <v>24</v>
      </c>
      <c r="C28" s="25"/>
      <c r="D28" s="26"/>
      <c r="E28" s="27">
        <f>C28*MIN($G$4,4)/4</f>
        <v>0</v>
      </c>
      <c r="F28" s="26"/>
      <c r="G28" s="25"/>
      <c r="H28" s="26"/>
      <c r="I28" s="27">
        <f>G28-E28</f>
        <v>0</v>
      </c>
      <c r="J28" s="26"/>
      <c r="K28" s="28">
        <f>IF(E28=0,0,I28/E28)</f>
        <v>0</v>
      </c>
      <c r="L28" s="13"/>
    </row>
    <row r="29" spans="1:12" x14ac:dyDescent="0.2">
      <c r="A29" s="8"/>
      <c r="B29" s="11" t="s">
        <v>25</v>
      </c>
      <c r="C29" s="25">
        <v>100200</v>
      </c>
      <c r="D29" s="26"/>
      <c r="E29" s="27">
        <f>C29*MIN($G$4,4)/4</f>
        <v>100200</v>
      </c>
      <c r="F29" s="26"/>
      <c r="G29" s="25">
        <v>113921</v>
      </c>
      <c r="H29" s="26"/>
      <c r="I29" s="27">
        <f>G29-E29</f>
        <v>13721</v>
      </c>
      <c r="J29" s="26"/>
      <c r="K29" s="28">
        <f>IF(E29=0,0,I29/E29)</f>
        <v>0.13693612774451097</v>
      </c>
      <c r="L29" s="13"/>
    </row>
    <row r="30" spans="1:12" ht="15" thickBot="1" x14ac:dyDescent="0.25">
      <c r="A30" s="8"/>
      <c r="B30" s="11" t="s">
        <v>26</v>
      </c>
      <c r="C30" s="29">
        <f>SUM(C27:C29)+C25</f>
        <v>2559622</v>
      </c>
      <c r="D30" s="26"/>
      <c r="E30" s="29">
        <f>SUM(E27:E29)+E25</f>
        <v>2559622</v>
      </c>
      <c r="F30" s="26"/>
      <c r="G30" s="29">
        <f>SUM(G27:G29)+G25</f>
        <v>2492405</v>
      </c>
      <c r="H30" s="26"/>
      <c r="I30" s="29">
        <f>G30-E30</f>
        <v>-67217</v>
      </c>
      <c r="J30" s="26"/>
      <c r="K30" s="41">
        <f>IF(E30=0,0,I30/E30)</f>
        <v>-2.6260518154633771E-2</v>
      </c>
      <c r="L30" s="13"/>
    </row>
    <row r="31" spans="1:12" ht="16.5" thickTop="1" x14ac:dyDescent="0.2">
      <c r="A31" s="8"/>
      <c r="B31" s="14" t="s">
        <v>27</v>
      </c>
      <c r="C31" s="26"/>
      <c r="D31" s="26"/>
      <c r="E31" s="26"/>
      <c r="F31" s="26"/>
      <c r="G31" s="26"/>
      <c r="H31" s="26"/>
      <c r="I31" s="26"/>
      <c r="J31" s="26"/>
      <c r="K31" s="26"/>
      <c r="L31" s="13"/>
    </row>
    <row r="32" spans="1:12" x14ac:dyDescent="0.2">
      <c r="A32" s="8"/>
      <c r="B32" s="11" t="s">
        <v>28</v>
      </c>
      <c r="C32" s="25">
        <v>516931</v>
      </c>
      <c r="D32" s="26"/>
      <c r="E32" s="27">
        <f>C32*MIN($G$4,4)/4</f>
        <v>516931</v>
      </c>
      <c r="F32" s="26"/>
      <c r="G32" s="25">
        <v>517844</v>
      </c>
      <c r="H32" s="26"/>
      <c r="I32" s="27">
        <f>G32-E32</f>
        <v>913</v>
      </c>
      <c r="J32" s="26"/>
      <c r="K32" s="28">
        <f>IF(E32=0,0,I32/E32)</f>
        <v>1.7661931669797322E-3</v>
      </c>
      <c r="L32" s="13"/>
    </row>
    <row r="33" spans="1:12" x14ac:dyDescent="0.2">
      <c r="A33" s="8"/>
      <c r="B33" s="11" t="s">
        <v>29</v>
      </c>
      <c r="C33" s="25">
        <v>577176</v>
      </c>
      <c r="D33" s="26"/>
      <c r="E33" s="27">
        <f>C33*MIN($G$4,4)/4</f>
        <v>577176</v>
      </c>
      <c r="F33" s="26"/>
      <c r="G33" s="25">
        <v>544025</v>
      </c>
      <c r="H33" s="26"/>
      <c r="I33" s="27">
        <f>G33-E33</f>
        <v>-33151</v>
      </c>
      <c r="J33" s="26"/>
      <c r="K33" s="28">
        <f>IF(E33=0,0,I33/E33)</f>
        <v>-5.7436553148433059E-2</v>
      </c>
      <c r="L33" s="13"/>
    </row>
    <row r="34" spans="1:12" x14ac:dyDescent="0.2">
      <c r="A34" s="8"/>
      <c r="B34" s="11" t="s">
        <v>30</v>
      </c>
      <c r="C34" s="25"/>
      <c r="D34" s="26"/>
      <c r="E34" s="27">
        <f>C34*MIN($G$4,4)/4</f>
        <v>0</v>
      </c>
      <c r="F34" s="26"/>
      <c r="G34" s="25"/>
      <c r="H34" s="26"/>
      <c r="I34" s="27">
        <f>G34-E34</f>
        <v>0</v>
      </c>
      <c r="J34" s="26"/>
      <c r="K34" s="28">
        <f>IF(E34=0,0,I34/E34)</f>
        <v>0</v>
      </c>
      <c r="L34" s="13"/>
    </row>
    <row r="35" spans="1:12" x14ac:dyDescent="0.2">
      <c r="A35" s="8"/>
      <c r="B35" s="11" t="s">
        <v>31</v>
      </c>
      <c r="C35" s="29">
        <f>SUM(C32:C34)</f>
        <v>1094107</v>
      </c>
      <c r="D35" s="26"/>
      <c r="E35" s="29">
        <f>SUM(E32:E34)</f>
        <v>1094107</v>
      </c>
      <c r="F35" s="26"/>
      <c r="G35" s="29">
        <f>SUM(G32:G34)</f>
        <v>1061869</v>
      </c>
      <c r="H35" s="26"/>
      <c r="I35" s="29">
        <f>G35-E35</f>
        <v>-32238</v>
      </c>
      <c r="J35" s="26"/>
      <c r="K35" s="42">
        <f>IF(E35=0,0,I35/E35)</f>
        <v>-2.9465125440199177E-2</v>
      </c>
      <c r="L35" s="13"/>
    </row>
    <row r="36" spans="1:12" x14ac:dyDescent="0.2">
      <c r="A36" s="8"/>
      <c r="B36" s="11"/>
      <c r="C36" s="26"/>
      <c r="D36" s="26"/>
      <c r="E36" s="26"/>
      <c r="F36" s="26"/>
      <c r="G36" s="26"/>
      <c r="H36" s="26"/>
      <c r="I36" s="26"/>
      <c r="J36" s="26"/>
      <c r="K36" s="26"/>
      <c r="L36" s="13"/>
    </row>
    <row r="37" spans="1:12" x14ac:dyDescent="0.2">
      <c r="A37" s="8"/>
      <c r="B37" s="11" t="s">
        <v>32</v>
      </c>
      <c r="C37" s="25">
        <v>595447</v>
      </c>
      <c r="D37" s="26"/>
      <c r="E37" s="27">
        <f>C37*MIN($G$4,4)/4</f>
        <v>595447</v>
      </c>
      <c r="F37" s="26"/>
      <c r="G37" s="25">
        <f>596993+2</f>
        <v>596995</v>
      </c>
      <c r="H37" s="26"/>
      <c r="I37" s="27">
        <f t="shared" ref="I37:I42" si="5">G37-E37</f>
        <v>1548</v>
      </c>
      <c r="J37" s="26"/>
      <c r="K37" s="28">
        <f t="shared" ref="K37:K42" si="6">IF(E37=0,0,I37/E37)</f>
        <v>2.599727599601644E-3</v>
      </c>
      <c r="L37" s="13"/>
    </row>
    <row r="38" spans="1:12" x14ac:dyDescent="0.2">
      <c r="A38" s="8"/>
      <c r="B38" s="11" t="s">
        <v>33</v>
      </c>
      <c r="C38" s="25">
        <v>383574</v>
      </c>
      <c r="D38" s="26"/>
      <c r="E38" s="27">
        <f>C38*MIN($G$4,4)/4</f>
        <v>383574</v>
      </c>
      <c r="F38" s="26"/>
      <c r="G38" s="25">
        <v>356071</v>
      </c>
      <c r="H38" s="26"/>
      <c r="I38" s="27">
        <f t="shared" si="5"/>
        <v>-27503</v>
      </c>
      <c r="J38" s="26"/>
      <c r="K38" s="28">
        <f t="shared" si="6"/>
        <v>-7.1701940173212991E-2</v>
      </c>
      <c r="L38" s="13"/>
    </row>
    <row r="39" spans="1:12" x14ac:dyDescent="0.2">
      <c r="A39" s="8"/>
      <c r="B39" s="11" t="s">
        <v>34</v>
      </c>
      <c r="C39" s="29">
        <f>SUM(C37:C38)</f>
        <v>979021</v>
      </c>
      <c r="D39" s="26"/>
      <c r="E39" s="29">
        <f>SUM(E37:E38)</f>
        <v>979021</v>
      </c>
      <c r="F39" s="26"/>
      <c r="G39" s="29">
        <f>SUM(G37:G38)</f>
        <v>953066</v>
      </c>
      <c r="H39" s="26"/>
      <c r="I39" s="29">
        <f t="shared" si="5"/>
        <v>-25955</v>
      </c>
      <c r="J39" s="26"/>
      <c r="K39" s="30">
        <f t="shared" si="6"/>
        <v>-2.6511178003331901E-2</v>
      </c>
      <c r="L39" s="13"/>
    </row>
    <row r="40" spans="1:12" x14ac:dyDescent="0.2">
      <c r="A40" s="8"/>
      <c r="B40" s="11" t="s">
        <v>35</v>
      </c>
      <c r="C40" s="39">
        <v>81927</v>
      </c>
      <c r="D40" s="26"/>
      <c r="E40" s="37">
        <f>C40*MIN($G$4,4)/4</f>
        <v>81927</v>
      </c>
      <c r="F40" s="26"/>
      <c r="G40" s="39">
        <v>81323</v>
      </c>
      <c r="H40" s="26"/>
      <c r="I40" s="37">
        <f t="shared" si="5"/>
        <v>-604</v>
      </c>
      <c r="J40" s="26"/>
      <c r="K40" s="28">
        <f t="shared" si="6"/>
        <v>-7.3724169077349347E-3</v>
      </c>
      <c r="L40" s="13"/>
    </row>
    <row r="41" spans="1:12" x14ac:dyDescent="0.2">
      <c r="A41" s="8"/>
      <c r="B41" s="11" t="s">
        <v>36</v>
      </c>
      <c r="C41" s="25">
        <v>221393</v>
      </c>
      <c r="D41" s="26"/>
      <c r="E41" s="27">
        <f>C41*MIN($G$4,4)/4</f>
        <v>221393</v>
      </c>
      <c r="F41" s="26"/>
      <c r="G41" s="25">
        <v>192647</v>
      </c>
      <c r="H41" s="26"/>
      <c r="I41" s="27">
        <f t="shared" si="5"/>
        <v>-28746</v>
      </c>
      <c r="J41" s="26"/>
      <c r="K41" s="28">
        <f t="shared" si="6"/>
        <v>-0.12984150357057359</v>
      </c>
      <c r="L41" s="13"/>
    </row>
    <row r="42" spans="1:12" x14ac:dyDescent="0.2">
      <c r="A42" s="8"/>
      <c r="B42" s="11" t="s">
        <v>37</v>
      </c>
      <c r="C42" s="29">
        <f>SUM(C40:C41)</f>
        <v>303320</v>
      </c>
      <c r="D42" s="26"/>
      <c r="E42" s="29">
        <f>SUM(E40:E41)</f>
        <v>303320</v>
      </c>
      <c r="F42" s="26"/>
      <c r="G42" s="29">
        <f>SUM(G40:G41)</f>
        <v>273970</v>
      </c>
      <c r="H42" s="26"/>
      <c r="I42" s="29">
        <f t="shared" si="5"/>
        <v>-29350</v>
      </c>
      <c r="J42" s="26"/>
      <c r="K42" s="30">
        <f t="shared" si="6"/>
        <v>-9.6762495054727685E-2</v>
      </c>
      <c r="L42" s="13"/>
    </row>
    <row r="43" spans="1:12" x14ac:dyDescent="0.2">
      <c r="A43" s="8"/>
      <c r="B43" s="11"/>
      <c r="C43" s="26"/>
      <c r="D43" s="26"/>
      <c r="E43" s="26"/>
      <c r="F43" s="26"/>
      <c r="G43" s="26"/>
      <c r="H43" s="26"/>
      <c r="I43" s="26"/>
      <c r="J43" s="26"/>
      <c r="K43" s="26"/>
      <c r="L43" s="13"/>
    </row>
    <row r="44" spans="1:12" ht="114.75" x14ac:dyDescent="0.2">
      <c r="A44" s="8"/>
      <c r="B44" s="17" t="s">
        <v>38</v>
      </c>
      <c r="C44" s="29">
        <f>C35+C39+C42</f>
        <v>2376448</v>
      </c>
      <c r="D44" s="26"/>
      <c r="E44" s="29">
        <f>C44*MIN($G$4,4)/4</f>
        <v>2376448</v>
      </c>
      <c r="F44" s="26"/>
      <c r="G44" s="29">
        <f>G35+G39+G42</f>
        <v>2288905</v>
      </c>
      <c r="H44" s="26"/>
      <c r="I44" s="29">
        <f>G44-E44</f>
        <v>-87543</v>
      </c>
      <c r="J44" s="26"/>
      <c r="K44" s="30">
        <f>IF(E44=0,0,I44/E44)</f>
        <v>-3.6837751131099862E-2</v>
      </c>
      <c r="L44" s="13"/>
    </row>
    <row r="45" spans="1:12" x14ac:dyDescent="0.2">
      <c r="A45" s="8"/>
      <c r="B45" s="11" t="s">
        <v>39</v>
      </c>
      <c r="C45" s="39"/>
      <c r="D45" s="26"/>
      <c r="E45" s="37">
        <f>C45*MIN($G$4,4)/4</f>
        <v>0</v>
      </c>
      <c r="F45" s="26"/>
      <c r="G45" s="39"/>
      <c r="H45" s="26"/>
      <c r="I45" s="37">
        <f>G45-E45</f>
        <v>0</v>
      </c>
      <c r="J45" s="26"/>
      <c r="K45" s="40">
        <f>IF(E45=0,0,I45/E45)</f>
        <v>0</v>
      </c>
      <c r="L45" s="13"/>
    </row>
    <row r="46" spans="1:12" x14ac:dyDescent="0.2">
      <c r="A46" s="8"/>
      <c r="B46" s="11" t="s">
        <v>40</v>
      </c>
      <c r="C46" s="25">
        <v>76285</v>
      </c>
      <c r="D46" s="26"/>
      <c r="E46" s="27">
        <f>C46*MIN($G$4,4)/4</f>
        <v>76285</v>
      </c>
      <c r="F46" s="26"/>
      <c r="G46" s="25">
        <v>83065</v>
      </c>
      <c r="H46" s="26"/>
      <c r="I46" s="27">
        <f>G46-E46</f>
        <v>6780</v>
      </c>
      <c r="J46" s="26"/>
      <c r="K46" s="28">
        <f>IF(E46=0,0,I46/E46)</f>
        <v>8.8877236678246055E-2</v>
      </c>
      <c r="L46" s="13"/>
    </row>
    <row r="47" spans="1:12" x14ac:dyDescent="0.2">
      <c r="A47" s="8"/>
      <c r="B47" s="11" t="s">
        <v>41</v>
      </c>
      <c r="C47" s="29">
        <f>SUM(C45:C46)</f>
        <v>76285</v>
      </c>
      <c r="D47" s="26"/>
      <c r="E47" s="29">
        <f>SUM(E45:E46)</f>
        <v>76285</v>
      </c>
      <c r="F47" s="26"/>
      <c r="G47" s="29">
        <f>SUM(G45:G46)</f>
        <v>83065</v>
      </c>
      <c r="H47" s="26"/>
      <c r="I47" s="29">
        <f>G47-E47</f>
        <v>6780</v>
      </c>
      <c r="J47" s="26"/>
      <c r="K47" s="30">
        <f>IF(E47=0,0,I47/E47)</f>
        <v>8.8877236678246055E-2</v>
      </c>
      <c r="L47" s="13"/>
    </row>
    <row r="48" spans="1:12" x14ac:dyDescent="0.2">
      <c r="A48" s="8"/>
      <c r="B48" s="11"/>
      <c r="C48" s="29"/>
      <c r="D48" s="26"/>
      <c r="E48" s="29"/>
      <c r="F48" s="26"/>
      <c r="G48" s="29"/>
      <c r="H48" s="26"/>
      <c r="I48" s="29"/>
      <c r="J48" s="26"/>
      <c r="K48" s="30"/>
      <c r="L48" s="13"/>
    </row>
    <row r="49" spans="1:12" x14ac:dyDescent="0.2">
      <c r="A49" s="8"/>
      <c r="B49" s="11" t="s">
        <v>42</v>
      </c>
      <c r="C49" s="39">
        <v>9500</v>
      </c>
      <c r="D49" s="26"/>
      <c r="E49" s="37">
        <f>C49*MIN($G$4,4)/4</f>
        <v>9500</v>
      </c>
      <c r="F49" s="26"/>
      <c r="G49" s="39">
        <v>9076</v>
      </c>
      <c r="H49" s="26"/>
      <c r="I49" s="37">
        <f>G49-E49</f>
        <v>-424</v>
      </c>
      <c r="J49" s="26"/>
      <c r="K49" s="40">
        <f>IF(E49=0,0,I49/E49)</f>
        <v>-4.4631578947368418E-2</v>
      </c>
      <c r="L49" s="13"/>
    </row>
    <row r="50" spans="1:12" ht="38.25" x14ac:dyDescent="0.2">
      <c r="A50" s="8"/>
      <c r="B50" s="18" t="s">
        <v>43</v>
      </c>
      <c r="C50" s="25">
        <v>389</v>
      </c>
      <c r="D50" s="26"/>
      <c r="E50" s="27">
        <f>C50*MIN($G$4,4)/4</f>
        <v>389</v>
      </c>
      <c r="F50" s="26"/>
      <c r="G50" s="25"/>
      <c r="H50" s="26"/>
      <c r="I50" s="27">
        <f>G50-E50</f>
        <v>-389</v>
      </c>
      <c r="J50" s="26"/>
      <c r="K50" s="28">
        <f>IF(E50=0,0,I50/E50)</f>
        <v>-1</v>
      </c>
      <c r="L50" s="13"/>
    </row>
    <row r="51" spans="1:12" ht="76.5" x14ac:dyDescent="0.2">
      <c r="A51" s="8"/>
      <c r="B51" s="18" t="s">
        <v>44</v>
      </c>
      <c r="C51" s="31">
        <f>C44+C47+C49+C50</f>
        <v>2462622</v>
      </c>
      <c r="D51" s="26"/>
      <c r="E51" s="33">
        <f>C51*MIN($G$4,4)/4</f>
        <v>2462622</v>
      </c>
      <c r="F51" s="26"/>
      <c r="G51" s="31">
        <f>G44+G47+G49+G50</f>
        <v>2381046</v>
      </c>
      <c r="H51" s="26"/>
      <c r="I51" s="33">
        <f>G51-E51</f>
        <v>-81576</v>
      </c>
      <c r="J51" s="26"/>
      <c r="K51" s="34">
        <f>IF(E51=0,0,I51/E51)</f>
        <v>-3.3125668494799448E-2</v>
      </c>
      <c r="L51" s="13"/>
    </row>
    <row r="52" spans="1:12" x14ac:dyDescent="0.2">
      <c r="A52" s="8"/>
      <c r="B52" s="18"/>
      <c r="C52" s="35"/>
      <c r="D52" s="26"/>
      <c r="E52" s="37"/>
      <c r="F52" s="26"/>
      <c r="G52" s="35"/>
      <c r="H52" s="26"/>
      <c r="I52" s="37"/>
      <c r="J52" s="26"/>
      <c r="K52" s="40"/>
      <c r="L52" s="13"/>
    </row>
    <row r="53" spans="1:12" ht="38.25" x14ac:dyDescent="0.2">
      <c r="A53" s="8"/>
      <c r="B53" s="18" t="s">
        <v>45</v>
      </c>
      <c r="C53" s="39"/>
      <c r="D53" s="26"/>
      <c r="E53" s="37">
        <f>C53*MIN($G$4,4)/4</f>
        <v>0</v>
      </c>
      <c r="F53" s="26"/>
      <c r="G53" s="39"/>
      <c r="H53" s="26"/>
      <c r="I53" s="37">
        <f>G53-E53</f>
        <v>0</v>
      </c>
      <c r="J53" s="26"/>
      <c r="K53" s="40">
        <f>IF(E53=0,0,I53/E53)</f>
        <v>0</v>
      </c>
      <c r="L53" s="13"/>
    </row>
    <row r="54" spans="1:12" ht="38.25" x14ac:dyDescent="0.2">
      <c r="A54" s="8"/>
      <c r="B54" s="18" t="s">
        <v>46</v>
      </c>
      <c r="C54" s="25">
        <v>97000</v>
      </c>
      <c r="D54" s="26"/>
      <c r="E54" s="27">
        <f>C54*MIN($G$4,4)/4</f>
        <v>97000</v>
      </c>
      <c r="F54" s="26"/>
      <c r="G54" s="25">
        <v>110325</v>
      </c>
      <c r="H54" s="26"/>
      <c r="I54" s="27">
        <f>G54-E54</f>
        <v>13325</v>
      </c>
      <c r="J54" s="26"/>
      <c r="K54" s="28">
        <f>IF(E54=0,0,I54/E54)</f>
        <v>0.13737113402061857</v>
      </c>
      <c r="L54" s="13"/>
    </row>
    <row r="55" spans="1:12" ht="15" thickBot="1" x14ac:dyDescent="0.25">
      <c r="A55" s="8"/>
      <c r="B55" s="11" t="s">
        <v>47</v>
      </c>
      <c r="C55" s="16">
        <f>C51+C53+C54</f>
        <v>2559622</v>
      </c>
      <c r="D55" s="12"/>
      <c r="E55" s="16">
        <f>E51+E53+E54</f>
        <v>2559622</v>
      </c>
      <c r="F55" s="12"/>
      <c r="G55" s="16">
        <f>G51+G53+G54</f>
        <v>2491371</v>
      </c>
      <c r="H55" s="12"/>
      <c r="I55" s="16">
        <f>G55-E55</f>
        <v>-68251</v>
      </c>
      <c r="J55" s="12"/>
      <c r="K55" s="19">
        <f>IF(E55=0,0,I55/E55)</f>
        <v>-2.6664484052723411E-2</v>
      </c>
      <c r="L55" s="13"/>
    </row>
    <row r="56" spans="1:12" ht="15" thickTop="1" x14ac:dyDescent="0.2">
      <c r="A56" s="8"/>
      <c r="B56" s="11"/>
      <c r="C56" s="12"/>
      <c r="D56" s="12"/>
      <c r="E56" s="12"/>
      <c r="F56" s="12"/>
      <c r="G56" s="12"/>
      <c r="H56" s="12"/>
      <c r="I56" s="12"/>
      <c r="J56" s="12"/>
      <c r="K56" s="12"/>
      <c r="L56" s="13"/>
    </row>
    <row r="57" spans="1:12" ht="15" thickBot="1" x14ac:dyDescent="0.25">
      <c r="A57" s="8"/>
      <c r="B57" s="11" t="s">
        <v>48</v>
      </c>
      <c r="C57" s="20">
        <f>C30-C55</f>
        <v>0</v>
      </c>
      <c r="D57" s="12"/>
      <c r="E57" s="20">
        <f>E30-E55</f>
        <v>0</v>
      </c>
      <c r="F57" s="12"/>
      <c r="G57" s="20">
        <f>G30-G55</f>
        <v>1034</v>
      </c>
      <c r="H57" s="12"/>
      <c r="I57" s="20">
        <f>I30-I55</f>
        <v>1034</v>
      </c>
      <c r="J57" s="12"/>
      <c r="K57" s="19">
        <f>IF(E57=0,0,I57/E57)</f>
        <v>0</v>
      </c>
      <c r="L57" s="13"/>
    </row>
    <row r="58" spans="1:12" ht="15" thickTop="1" x14ac:dyDescent="0.2">
      <c r="A58" s="8"/>
      <c r="B58" s="21"/>
      <c r="C58" s="22"/>
      <c r="D58" s="22"/>
      <c r="E58" s="22"/>
      <c r="F58" s="22"/>
      <c r="G58" s="22"/>
      <c r="H58" s="22"/>
      <c r="I58" s="22"/>
      <c r="J58" s="22"/>
      <c r="K58" s="22"/>
      <c r="L58" s="23"/>
    </row>
    <row r="59" spans="1:12" ht="15" thickBot="1" x14ac:dyDescent="0.25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</row>
    <row r="60" spans="1:12" ht="15" thickTop="1" x14ac:dyDescent="0.2"/>
  </sheetData>
  <sheetProtection sheet="1" objects="1" scenarios="1" formatCells="0" formatColumns="0" formatRows="0" insertRows="0" insertHyperlinks="0" deleteColumns="0" deleteRows="0"/>
  <hyperlinks>
    <hyperlink ref="A5" location="'תוכן הענינים'!A1" tooltip="לחץ להצגת גליון תוכן הענינים" display="הצג תוכן ענינים"/>
  </hyperlink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AC77AEA98B67CE4883657AB2FF5534A6" ma:contentTypeVersion="2" ma:contentTypeDescription="צור מסמך חדש." ma:contentTypeScope="" ma:versionID="a0b3192fbefadeaa4d41388029ef7973">
  <xsd:schema xmlns:xsd="http://www.w3.org/2001/XMLSchema" xmlns:xs="http://www.w3.org/2001/XMLSchema" xmlns:p="http://schemas.microsoft.com/office/2006/metadata/properties" xmlns:ns1="http://schemas.microsoft.com/sharepoint/v3" xmlns:ns2="6be5f5c5-a629-4d41-9945-2b518f914c35" targetNamespace="http://schemas.microsoft.com/office/2006/metadata/properties" ma:root="true" ma:fieldsID="755d89b6e0948585e72573168309fcf8" ns1:_="" ns2:_="">
    <xsd:import namespace="http://schemas.microsoft.com/sharepoint/v3"/>
    <xsd:import namespace="6be5f5c5-a629-4d41-9945-2b518f914c35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e5f5c5-a629-4d41-9945-2b518f914c3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משותף עם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5508280-436A-4971-94E9-37E02EF2C10F}"/>
</file>

<file path=customXml/itemProps2.xml><?xml version="1.0" encoding="utf-8"?>
<ds:datastoreItem xmlns:ds="http://schemas.openxmlformats.org/officeDocument/2006/customXml" ds:itemID="{12E0294D-05E1-4707-A876-785D8C1CEA8A}"/>
</file>

<file path=customXml/itemProps3.xml><?xml version="1.0" encoding="utf-8"?>
<ds:datastoreItem xmlns:ds="http://schemas.openxmlformats.org/officeDocument/2006/customXml" ds:itemID="{6E32B180-2CDE-4850-B60A-92EFF71171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נועה לודוויג-ריפולד</dc:creator>
  <cp:lastModifiedBy>נועה לודוויג-ריפולד</cp:lastModifiedBy>
  <dcterms:created xsi:type="dcterms:W3CDTF">2024-07-17T11:43:15Z</dcterms:created>
  <dcterms:modified xsi:type="dcterms:W3CDTF">2024-07-17T11:44:50Z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0x010100AC77AEA98B67CE4883657AB2FF5534A6</vt:lpwstr>
  </property>
</Properties>
</file>