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0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drawings/drawing3.xml" ContentType="application/vnd.openxmlformats-officedocument.drawing+xml"/>
  <Override PartName="/xl/drawings/drawing8.xml" ContentType="application/vnd.openxmlformats-officedocument.drawing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eshbon16\word\תקציב ותוכניות עבודה לשנת 2018\"/>
    </mc:Choice>
  </mc:AlternateContent>
  <bookViews>
    <workbookView xWindow="360" yWindow="1275" windowWidth="11340" windowHeight="5280" tabRatio="707" firstSheet="1" activeTab="11"/>
  </bookViews>
  <sheets>
    <sheet name="ריכוז האגפים" sheetId="21" r:id="rId1"/>
    <sheet name="אגף ההנדסה" sheetId="15" r:id="rId2"/>
    <sheet name="מינהל חינוך" sheetId="20" r:id="rId3"/>
    <sheet name="אגף מינהל לוגיסטיקה" sheetId="19" r:id="rId4"/>
    <sheet name="אגף הפיקוח" sheetId="18" r:id="rId5"/>
    <sheet name="אגף לאיכות הסביבה" sheetId="16" r:id="rId6"/>
    <sheet name="אגף הרווחה" sheetId="17" r:id="rId7"/>
    <sheet name="אגף אחזקה" sheetId="33" r:id="rId8"/>
    <sheet name="מערכות מידע" sheetId="40" r:id="rId9"/>
    <sheet name="חברות בת - כיוונים" sheetId="31" r:id="rId10"/>
    <sheet name="יעדים וחכל" sheetId="38" r:id="rId11"/>
    <sheet name="הסכמי גג" sheetId="39" r:id="rId12"/>
  </sheets>
  <definedNames>
    <definedName name="_xlnm.Print_Area" localSheetId="7">'אגף אחזקה'!$A$1:$N$23</definedName>
    <definedName name="_xlnm.Print_Area" localSheetId="1">'אגף ההנדסה'!$A$1:$N$61</definedName>
    <definedName name="_xlnm.Print_Area" localSheetId="4">'אגף הפיקוח'!$A$1:$N$22</definedName>
    <definedName name="_xlnm.Print_Area" localSheetId="6">'אגף הרווחה'!$A$1:$N$25</definedName>
    <definedName name="_xlnm.Print_Area" localSheetId="5">'אגף לאיכות הסביבה'!$A$1:$N$26</definedName>
    <definedName name="_xlnm.Print_Area" localSheetId="3">'אגף מינהל לוגיסטיקה'!$B$1:$O$26</definedName>
    <definedName name="_xlnm.Print_Area" localSheetId="11">'הסכמי גג'!$A$1:$K$78</definedName>
    <definedName name="_xlnm.Print_Area" localSheetId="9">'חברות בת - כיוונים'!$B$1:$O$30</definedName>
    <definedName name="_xlnm.Print_Area" localSheetId="10">'יעדים וחכל'!$B$1:$O$26</definedName>
    <definedName name="_xlnm.Print_Area" localSheetId="2">'מינהל חינוך'!$A$1:$O$44</definedName>
    <definedName name="_xlnm.Print_Area" localSheetId="8">'מערכות מידע'!$A$1:$N$32</definedName>
    <definedName name="_xlnm.Print_Area" localSheetId="0">'ריכוז האגפים'!$A$1:$J$30</definedName>
    <definedName name="_xlnm.Print_Titles" localSheetId="1">'אגף ההנדסה'!$1:$13</definedName>
    <definedName name="_xlnm.Print_Titles" localSheetId="4">'אגף הפיקוח'!$6:$15</definedName>
    <definedName name="_xlnm.Print_Titles" localSheetId="6">'אגף הרווחה'!$1:$13</definedName>
    <definedName name="_xlnm.Print_Titles" localSheetId="5">'אגף לאיכות הסביבה'!$6:$15</definedName>
    <definedName name="_xlnm.Print_Titles" localSheetId="3">'אגף מינהל לוגיסטיקה'!$9:$15</definedName>
    <definedName name="_xlnm.Print_Titles" localSheetId="11">'הסכמי גג'!$1:$14</definedName>
    <definedName name="_xlnm.Print_Titles" localSheetId="9">'חברות בת - כיוונים'!$1:$15</definedName>
    <definedName name="_xlnm.Print_Titles" localSheetId="10">'יעדים וחכל'!$8:$13</definedName>
    <definedName name="_xlnm.Print_Titles" localSheetId="2">'מינהל חינוך'!$6:$14</definedName>
    <definedName name="_xlnm.Print_Titles" localSheetId="8">'מערכות מידע'!$1:$13</definedName>
  </definedNames>
  <calcPr calcId="162913" fullCalcOnLoad="1"/>
</workbook>
</file>

<file path=xl/calcChain.xml><?xml version="1.0" encoding="utf-8"?>
<calcChain xmlns="http://schemas.openxmlformats.org/spreadsheetml/2006/main">
  <c r="I42" i="20" l="1"/>
  <c r="I26" i="31"/>
  <c r="I19" i="33"/>
  <c r="L16" i="17"/>
  <c r="K22" i="17"/>
  <c r="G22" i="17"/>
  <c r="F22" i="17"/>
  <c r="J16" i="16"/>
  <c r="I16" i="16"/>
  <c r="K19" i="18"/>
  <c r="G19" i="18"/>
  <c r="F19" i="18" s="1"/>
  <c r="J18" i="19"/>
  <c r="L59" i="15"/>
  <c r="H59" i="15"/>
  <c r="J57" i="15"/>
  <c r="F55" i="39"/>
  <c r="F56" i="39"/>
  <c r="F57" i="39"/>
  <c r="G55" i="39"/>
  <c r="G56" i="39"/>
  <c r="G57" i="39"/>
  <c r="J56" i="15"/>
  <c r="G56" i="15" s="1"/>
  <c r="H54" i="15"/>
  <c r="G52" i="15"/>
  <c r="K50" i="15"/>
  <c r="K51" i="15"/>
  <c r="K52" i="15"/>
  <c r="K49" i="15"/>
  <c r="G49" i="15"/>
  <c r="J51" i="15"/>
  <c r="G51" i="15" s="1"/>
  <c r="F51" i="15" s="1"/>
  <c r="J50" i="15"/>
  <c r="G50" i="15" s="1"/>
  <c r="G43" i="15"/>
  <c r="G44" i="15"/>
  <c r="G45" i="15"/>
  <c r="K42" i="15"/>
  <c r="K43" i="15"/>
  <c r="K44" i="15"/>
  <c r="K45" i="15"/>
  <c r="K41" i="15"/>
  <c r="H47" i="15"/>
  <c r="L47" i="15"/>
  <c r="G42" i="15"/>
  <c r="F42" i="15" s="1"/>
  <c r="F47" i="15" s="1"/>
  <c r="J41" i="15"/>
  <c r="G41" i="15"/>
  <c r="G17" i="15"/>
  <c r="G18" i="15"/>
  <c r="F18" i="15" s="1"/>
  <c r="G19" i="15"/>
  <c r="G20" i="15"/>
  <c r="G21" i="15"/>
  <c r="G22" i="15"/>
  <c r="F22" i="15" s="1"/>
  <c r="G23" i="15"/>
  <c r="G24" i="15"/>
  <c r="G25" i="15"/>
  <c r="G26" i="15"/>
  <c r="F26" i="15" s="1"/>
  <c r="G27" i="15"/>
  <c r="G28" i="15"/>
  <c r="F28" i="15" s="1"/>
  <c r="G29" i="15"/>
  <c r="G30" i="15"/>
  <c r="G31" i="15"/>
  <c r="G32" i="15"/>
  <c r="G33" i="15"/>
  <c r="F33" i="15" s="1"/>
  <c r="G34" i="15"/>
  <c r="G35" i="15"/>
  <c r="G36" i="15"/>
  <c r="G37" i="15"/>
  <c r="F37" i="15" s="1"/>
  <c r="K17" i="15"/>
  <c r="K18" i="15"/>
  <c r="K19" i="15"/>
  <c r="K20" i="15"/>
  <c r="F20" i="15" s="1"/>
  <c r="K21" i="15"/>
  <c r="K22" i="15"/>
  <c r="K23" i="15"/>
  <c r="K24" i="15"/>
  <c r="K25" i="15"/>
  <c r="K26" i="15"/>
  <c r="K27" i="15"/>
  <c r="F27" i="15"/>
  <c r="K28" i="15"/>
  <c r="K29" i="15"/>
  <c r="K30" i="15"/>
  <c r="K31" i="15"/>
  <c r="F31" i="15" s="1"/>
  <c r="K32" i="15"/>
  <c r="K33" i="15"/>
  <c r="K34" i="15"/>
  <c r="F34" i="15"/>
  <c r="K35" i="15"/>
  <c r="F35" i="15"/>
  <c r="K36" i="15"/>
  <c r="K37" i="15"/>
  <c r="F49" i="15"/>
  <c r="F36" i="15"/>
  <c r="F32" i="15"/>
  <c r="F24" i="15"/>
  <c r="F45" i="15"/>
  <c r="F29" i="15"/>
  <c r="F25" i="15"/>
  <c r="F21" i="15"/>
  <c r="F17" i="15"/>
  <c r="F43" i="15"/>
  <c r="F52" i="15"/>
  <c r="F23" i="15"/>
  <c r="F19" i="15"/>
  <c r="F30" i="15"/>
  <c r="F44" i="15"/>
  <c r="K14" i="15"/>
  <c r="L16" i="15"/>
  <c r="K16" i="15" s="1"/>
  <c r="F16" i="15" s="1"/>
  <c r="L15" i="15"/>
  <c r="H16" i="15"/>
  <c r="G16" i="15"/>
  <c r="H15" i="15"/>
  <c r="G15" i="15"/>
  <c r="H14" i="15"/>
  <c r="H39" i="15"/>
  <c r="H61" i="15" s="1"/>
  <c r="G14" i="15"/>
  <c r="F14" i="15" s="1"/>
  <c r="K15" i="15"/>
  <c r="C26" i="21"/>
  <c r="L21" i="19"/>
  <c r="H21" i="19"/>
  <c r="G21" i="19" s="1"/>
  <c r="K68" i="39"/>
  <c r="J68" i="39"/>
  <c r="I68" i="39"/>
  <c r="G66" i="39"/>
  <c r="F66" i="39"/>
  <c r="G65" i="39"/>
  <c r="F65" i="39"/>
  <c r="G64" i="39"/>
  <c r="F64" i="39"/>
  <c r="H63" i="39"/>
  <c r="F63" i="39"/>
  <c r="K74" i="39"/>
  <c r="J74" i="39"/>
  <c r="I74" i="39"/>
  <c r="H74" i="39"/>
  <c r="G72" i="39"/>
  <c r="G74" i="39"/>
  <c r="F72" i="39"/>
  <c r="F74" i="39"/>
  <c r="K59" i="39"/>
  <c r="J59" i="39"/>
  <c r="I59" i="39"/>
  <c r="H59" i="39"/>
  <c r="G54" i="39"/>
  <c r="G59" i="39"/>
  <c r="F54" i="39"/>
  <c r="F59" i="39"/>
  <c r="K50" i="39"/>
  <c r="J50" i="39"/>
  <c r="I50" i="39"/>
  <c r="H50" i="39"/>
  <c r="G48" i="39"/>
  <c r="F48" i="39"/>
  <c r="G47" i="39"/>
  <c r="F47" i="39"/>
  <c r="G46" i="39"/>
  <c r="F46" i="39"/>
  <c r="G45" i="39"/>
  <c r="F45" i="39"/>
  <c r="G44" i="39"/>
  <c r="F44" i="39"/>
  <c r="G43" i="39"/>
  <c r="F43" i="39"/>
  <c r="G42" i="39"/>
  <c r="F42" i="39"/>
  <c r="G41" i="39"/>
  <c r="F41" i="39"/>
  <c r="F50" i="39" s="1"/>
  <c r="G40" i="39"/>
  <c r="F40" i="39"/>
  <c r="J37" i="39"/>
  <c r="J76" i="39" s="1"/>
  <c r="I26" i="21" s="1"/>
  <c r="H37" i="39"/>
  <c r="G35" i="39"/>
  <c r="F35" i="39"/>
  <c r="G34" i="39"/>
  <c r="F34" i="39"/>
  <c r="G33" i="39"/>
  <c r="F33" i="39"/>
  <c r="K32" i="39"/>
  <c r="G32" i="39" s="1"/>
  <c r="G31" i="39"/>
  <c r="F31" i="39"/>
  <c r="G30" i="39"/>
  <c r="F30" i="39"/>
  <c r="G29" i="39"/>
  <c r="F29" i="39"/>
  <c r="G28" i="39"/>
  <c r="F28" i="39"/>
  <c r="G27" i="39"/>
  <c r="F27" i="39"/>
  <c r="G26" i="39"/>
  <c r="F26" i="39"/>
  <c r="I25" i="39"/>
  <c r="G25" i="39"/>
  <c r="G24" i="39"/>
  <c r="F24" i="39"/>
  <c r="G23" i="39"/>
  <c r="F23" i="39"/>
  <c r="G22" i="39"/>
  <c r="F22" i="39"/>
  <c r="G21" i="39"/>
  <c r="F21" i="39"/>
  <c r="G20" i="39"/>
  <c r="F20" i="39"/>
  <c r="G19" i="39"/>
  <c r="F19" i="39"/>
  <c r="G18" i="39"/>
  <c r="F18" i="39"/>
  <c r="G17" i="39"/>
  <c r="F17" i="39"/>
  <c r="N59" i="15"/>
  <c r="M59" i="15"/>
  <c r="J59" i="15"/>
  <c r="I59" i="15"/>
  <c r="K57" i="15"/>
  <c r="K59" i="15"/>
  <c r="G57" i="15"/>
  <c r="K56" i="15"/>
  <c r="N54" i="15"/>
  <c r="M54" i="15"/>
  <c r="J54" i="15"/>
  <c r="I54" i="15"/>
  <c r="N47" i="15"/>
  <c r="M47" i="15"/>
  <c r="J47" i="15"/>
  <c r="I47" i="15"/>
  <c r="K47" i="15"/>
  <c r="F41" i="15"/>
  <c r="N39" i="15"/>
  <c r="J39" i="15"/>
  <c r="K30" i="40"/>
  <c r="G30" i="40"/>
  <c r="F30" i="40"/>
  <c r="K29" i="40"/>
  <c r="G29" i="40"/>
  <c r="K28" i="40"/>
  <c r="G28" i="40"/>
  <c r="F28" i="40" s="1"/>
  <c r="K27" i="40"/>
  <c r="G27" i="40"/>
  <c r="F27" i="40"/>
  <c r="K26" i="40"/>
  <c r="G26" i="40"/>
  <c r="F26" i="40"/>
  <c r="K25" i="40"/>
  <c r="F25" i="40" s="1"/>
  <c r="G25" i="40"/>
  <c r="N24" i="40"/>
  <c r="N32" i="40"/>
  <c r="J22" i="21"/>
  <c r="G24" i="40"/>
  <c r="F24" i="40"/>
  <c r="G23" i="40"/>
  <c r="F23" i="40"/>
  <c r="K22" i="40"/>
  <c r="G22" i="40"/>
  <c r="F22" i="40"/>
  <c r="K21" i="40"/>
  <c r="F21" i="40" s="1"/>
  <c r="G21" i="40"/>
  <c r="K20" i="40"/>
  <c r="G20" i="40"/>
  <c r="F20" i="40" s="1"/>
  <c r="K19" i="40"/>
  <c r="G19" i="40"/>
  <c r="K18" i="40"/>
  <c r="F18" i="40" s="1"/>
  <c r="G18" i="40"/>
  <c r="K17" i="40"/>
  <c r="G17" i="40"/>
  <c r="F17" i="40" s="1"/>
  <c r="K16" i="40"/>
  <c r="G16" i="40"/>
  <c r="F16" i="40"/>
  <c r="K15" i="40"/>
  <c r="K32" i="40" s="1"/>
  <c r="G22" i="21" s="1"/>
  <c r="G15" i="40"/>
  <c r="L16" i="38"/>
  <c r="H16" i="38"/>
  <c r="G16" i="38" s="1"/>
  <c r="K18" i="17"/>
  <c r="K20" i="33"/>
  <c r="G20" i="33"/>
  <c r="F20" i="33" s="1"/>
  <c r="K17" i="18"/>
  <c r="G17" i="18"/>
  <c r="N24" i="16"/>
  <c r="M24" i="16"/>
  <c r="M26" i="16" s="1"/>
  <c r="I19" i="21" s="1"/>
  <c r="L24" i="16"/>
  <c r="J24" i="16"/>
  <c r="J26" i="16"/>
  <c r="F19" i="21"/>
  <c r="I24" i="16"/>
  <c r="H24" i="16"/>
  <c r="K23" i="16"/>
  <c r="G23" i="16"/>
  <c r="F23" i="16" s="1"/>
  <c r="K22" i="16"/>
  <c r="K24" i="16"/>
  <c r="G22" i="16"/>
  <c r="N20" i="16"/>
  <c r="M20" i="16"/>
  <c r="L20" i="16"/>
  <c r="L26" i="16" s="1"/>
  <c r="H19" i="21" s="1"/>
  <c r="J20" i="16"/>
  <c r="I20" i="16"/>
  <c r="I26" i="16"/>
  <c r="E19" i="21"/>
  <c r="H20" i="16"/>
  <c r="K18" i="16"/>
  <c r="G18" i="16"/>
  <c r="K17" i="16"/>
  <c r="K20" i="16" s="1"/>
  <c r="K26" i="16" s="1"/>
  <c r="G19" i="21" s="1"/>
  <c r="G17" i="16"/>
  <c r="K16" i="16"/>
  <c r="G16" i="16"/>
  <c r="F16" i="16" s="1"/>
  <c r="N21" i="18"/>
  <c r="J18" i="21"/>
  <c r="M21" i="18"/>
  <c r="I18" i="21" s="1"/>
  <c r="L21" i="18"/>
  <c r="H18" i="21"/>
  <c r="J21" i="18"/>
  <c r="F18" i="21" s="1"/>
  <c r="I21" i="18"/>
  <c r="E18" i="21"/>
  <c r="H21" i="18"/>
  <c r="D18" i="21" s="1"/>
  <c r="K18" i="18"/>
  <c r="G18" i="18"/>
  <c r="F18" i="18"/>
  <c r="K16" i="18"/>
  <c r="K21" i="18"/>
  <c r="G18" i="21"/>
  <c r="G16" i="18"/>
  <c r="G21" i="18" s="1"/>
  <c r="C18" i="21" s="1"/>
  <c r="O23" i="19"/>
  <c r="O25" i="19"/>
  <c r="J17" i="21"/>
  <c r="N23" i="19"/>
  <c r="N25" i="19" s="1"/>
  <c r="I17" i="21" s="1"/>
  <c r="M23" i="19"/>
  <c r="M25" i="19"/>
  <c r="H17" i="21" s="1"/>
  <c r="K23" i="19"/>
  <c r="K25" i="19"/>
  <c r="F17" i="21"/>
  <c r="J23" i="19"/>
  <c r="J25" i="19"/>
  <c r="E17" i="21"/>
  <c r="I23" i="19"/>
  <c r="I25" i="19" s="1"/>
  <c r="D17" i="21" s="1"/>
  <c r="L20" i="19"/>
  <c r="H20" i="19"/>
  <c r="G20" i="19" s="1"/>
  <c r="L19" i="19"/>
  <c r="H19" i="19"/>
  <c r="L18" i="19"/>
  <c r="G18" i="19" s="1"/>
  <c r="H18" i="19"/>
  <c r="L17" i="19"/>
  <c r="L23" i="19" s="1"/>
  <c r="L25" i="19" s="1"/>
  <c r="G17" i="21" s="1"/>
  <c r="H17" i="19"/>
  <c r="G17" i="19" s="1"/>
  <c r="G23" i="19" s="1"/>
  <c r="G25" i="19" s="1"/>
  <c r="B17" i="21" s="1"/>
  <c r="L16" i="19"/>
  <c r="H16" i="19"/>
  <c r="G16" i="19"/>
  <c r="L28" i="20"/>
  <c r="H28" i="20"/>
  <c r="G28" i="20" s="1"/>
  <c r="L27" i="20"/>
  <c r="H27" i="20"/>
  <c r="G27" i="20"/>
  <c r="L26" i="20"/>
  <c r="H26" i="20"/>
  <c r="G26" i="20"/>
  <c r="L25" i="20"/>
  <c r="H25" i="20"/>
  <c r="G25" i="20" s="1"/>
  <c r="L16" i="20"/>
  <c r="L27" i="31"/>
  <c r="H27" i="31"/>
  <c r="L26" i="31"/>
  <c r="H26" i="31"/>
  <c r="G26" i="31"/>
  <c r="L24" i="31"/>
  <c r="H24" i="31"/>
  <c r="L22" i="31"/>
  <c r="H22" i="31"/>
  <c r="L21" i="31"/>
  <c r="H21" i="31"/>
  <c r="L20" i="31"/>
  <c r="H20" i="31"/>
  <c r="G20" i="31" s="1"/>
  <c r="L19" i="31"/>
  <c r="H19" i="31"/>
  <c r="L18" i="31"/>
  <c r="L30" i="31" s="1"/>
  <c r="G23" i="21" s="1"/>
  <c r="H18" i="31"/>
  <c r="G18" i="31" s="1"/>
  <c r="L17" i="31"/>
  <c r="H17" i="31"/>
  <c r="H30" i="31" s="1"/>
  <c r="C23" i="21" s="1"/>
  <c r="N26" i="38"/>
  <c r="I25" i="21" s="1"/>
  <c r="O26" i="38"/>
  <c r="J25" i="21"/>
  <c r="M26" i="38"/>
  <c r="H25" i="21" s="1"/>
  <c r="J26" i="38"/>
  <c r="E25" i="21"/>
  <c r="K26" i="38"/>
  <c r="F25" i="21" s="1"/>
  <c r="I26" i="38"/>
  <c r="D25" i="21"/>
  <c r="L24" i="38"/>
  <c r="H24" i="38"/>
  <c r="H26" i="38" s="1"/>
  <c r="C25" i="21" s="1"/>
  <c r="L23" i="38"/>
  <c r="L26" i="38" s="1"/>
  <c r="G25" i="21" s="1"/>
  <c r="H23" i="38"/>
  <c r="N30" i="31"/>
  <c r="I23" i="21" s="1"/>
  <c r="O30" i="31"/>
  <c r="J23" i="21" s="1"/>
  <c r="M30" i="31"/>
  <c r="H23" i="21" s="1"/>
  <c r="K30" i="31"/>
  <c r="F23" i="21" s="1"/>
  <c r="I30" i="31"/>
  <c r="D23" i="21" s="1"/>
  <c r="J30" i="31"/>
  <c r="E23" i="21" s="1"/>
  <c r="H32" i="40"/>
  <c r="D22" i="21" s="1"/>
  <c r="O42" i="20"/>
  <c r="N42" i="20"/>
  <c r="M42" i="20"/>
  <c r="K42" i="20"/>
  <c r="J42" i="20"/>
  <c r="L35" i="20"/>
  <c r="H35" i="20"/>
  <c r="G35" i="20" s="1"/>
  <c r="L17" i="20"/>
  <c r="L24" i="20"/>
  <c r="H24" i="20"/>
  <c r="G24" i="20" s="1"/>
  <c r="L23" i="20"/>
  <c r="G23" i="20" s="1"/>
  <c r="H23" i="20"/>
  <c r="L22" i="20"/>
  <c r="H22" i="20"/>
  <c r="G22" i="20"/>
  <c r="L21" i="20"/>
  <c r="H21" i="20"/>
  <c r="L40" i="20"/>
  <c r="H40" i="20"/>
  <c r="G40" i="20" s="1"/>
  <c r="L20" i="20"/>
  <c r="H20" i="20"/>
  <c r="J32" i="40"/>
  <c r="F22" i="21" s="1"/>
  <c r="I32" i="40"/>
  <c r="E22" i="21" s="1"/>
  <c r="G17" i="17"/>
  <c r="K17" i="17"/>
  <c r="G18" i="17"/>
  <c r="G19" i="17"/>
  <c r="K19" i="17"/>
  <c r="K24" i="17" s="1"/>
  <c r="G20" i="21" s="1"/>
  <c r="G20" i="17"/>
  <c r="F20" i="17" s="1"/>
  <c r="K20" i="17"/>
  <c r="G21" i="17"/>
  <c r="F21" i="17" s="1"/>
  <c r="K21" i="17"/>
  <c r="K16" i="17"/>
  <c r="G16" i="17"/>
  <c r="H15" i="38"/>
  <c r="H19" i="38" s="1"/>
  <c r="C24" i="21" s="1"/>
  <c r="L15" i="38"/>
  <c r="H17" i="38"/>
  <c r="L17" i="38"/>
  <c r="L19" i="38" s="1"/>
  <c r="G24" i="21" s="1"/>
  <c r="I19" i="38"/>
  <c r="D24" i="21"/>
  <c r="J19" i="38"/>
  <c r="E24" i="21"/>
  <c r="K19" i="38"/>
  <c r="F24" i="21"/>
  <c r="M19" i="38"/>
  <c r="H24" i="21"/>
  <c r="N19" i="38"/>
  <c r="I24" i="21"/>
  <c r="O19" i="38"/>
  <c r="J24" i="21"/>
  <c r="H16" i="31"/>
  <c r="L16" i="31"/>
  <c r="H23" i="31"/>
  <c r="L23" i="31"/>
  <c r="G23" i="31" s="1"/>
  <c r="H25" i="31"/>
  <c r="L25" i="31"/>
  <c r="H28" i="31"/>
  <c r="L28" i="31"/>
  <c r="G28" i="31" s="1"/>
  <c r="G16" i="33"/>
  <c r="K16" i="33"/>
  <c r="G17" i="33"/>
  <c r="K17" i="33"/>
  <c r="F17" i="33" s="1"/>
  <c r="G18" i="33"/>
  <c r="K18" i="33"/>
  <c r="G19" i="33"/>
  <c r="G23" i="33" s="1"/>
  <c r="C21" i="21" s="1"/>
  <c r="K19" i="33"/>
  <c r="G21" i="33"/>
  <c r="F21" i="33" s="1"/>
  <c r="K21" i="33"/>
  <c r="H23" i="33"/>
  <c r="D21" i="21" s="1"/>
  <c r="I23" i="33"/>
  <c r="E21" i="21" s="1"/>
  <c r="J23" i="33"/>
  <c r="F21" i="21" s="1"/>
  <c r="L23" i="33"/>
  <c r="H21" i="21"/>
  <c r="M23" i="33"/>
  <c r="I21" i="21" s="1"/>
  <c r="N23" i="33"/>
  <c r="J21" i="21" s="1"/>
  <c r="H24" i="17"/>
  <c r="D20" i="21" s="1"/>
  <c r="I24" i="17"/>
  <c r="E20" i="21" s="1"/>
  <c r="J24" i="17"/>
  <c r="F20" i="21" s="1"/>
  <c r="L24" i="17"/>
  <c r="H20" i="21" s="1"/>
  <c r="M24" i="17"/>
  <c r="I20" i="21" s="1"/>
  <c r="N24" i="17"/>
  <c r="J20" i="21"/>
  <c r="H15" i="20"/>
  <c r="L15" i="20"/>
  <c r="G15" i="20" s="1"/>
  <c r="H16" i="20"/>
  <c r="H17" i="20"/>
  <c r="G17" i="20" s="1"/>
  <c r="H18" i="20"/>
  <c r="G18" i="20" s="1"/>
  <c r="L18" i="20"/>
  <c r="H19" i="20"/>
  <c r="L19" i="20"/>
  <c r="G19" i="20"/>
  <c r="I30" i="20"/>
  <c r="J30" i="20"/>
  <c r="K30" i="20"/>
  <c r="M30" i="20"/>
  <c r="N30" i="20"/>
  <c r="O30" i="20"/>
  <c r="H32" i="20"/>
  <c r="L32" i="20"/>
  <c r="L37" i="20" s="1"/>
  <c r="L44" i="20" s="1"/>
  <c r="G16" i="21" s="1"/>
  <c r="H33" i="20"/>
  <c r="G33" i="20"/>
  <c r="L33" i="20"/>
  <c r="H34" i="20"/>
  <c r="H37" i="20" s="1"/>
  <c r="L34" i="20"/>
  <c r="I37" i="20"/>
  <c r="J37" i="20"/>
  <c r="K37" i="20"/>
  <c r="K44" i="20" s="1"/>
  <c r="F16" i="21" s="1"/>
  <c r="M37" i="20"/>
  <c r="M44" i="20" s="1"/>
  <c r="H16" i="21" s="1"/>
  <c r="N37" i="20"/>
  <c r="N44" i="20" s="1"/>
  <c r="I16" i="21" s="1"/>
  <c r="O37" i="20"/>
  <c r="O44" i="20" s="1"/>
  <c r="J16" i="21" s="1"/>
  <c r="H39" i="20"/>
  <c r="H42" i="20" s="1"/>
  <c r="L39" i="20"/>
  <c r="L42" i="20" s="1"/>
  <c r="N26" i="16"/>
  <c r="J19" i="21" s="1"/>
  <c r="G47" i="15"/>
  <c r="F32" i="39"/>
  <c r="F37" i="39"/>
  <c r="F76" i="39" s="1"/>
  <c r="G63" i="39"/>
  <c r="G68" i="39"/>
  <c r="H68" i="39"/>
  <c r="F68" i="39"/>
  <c r="I37" i="39"/>
  <c r="K37" i="39"/>
  <c r="K76" i="39" s="1"/>
  <c r="J26" i="21" s="1"/>
  <c r="F25" i="39"/>
  <c r="G23" i="38"/>
  <c r="G17" i="38"/>
  <c r="G16" i="31"/>
  <c r="F16" i="33"/>
  <c r="F16" i="17"/>
  <c r="F19" i="17"/>
  <c r="F18" i="17"/>
  <c r="G24" i="17"/>
  <c r="C20" i="21" s="1"/>
  <c r="F22" i="16"/>
  <c r="F24" i="16" s="1"/>
  <c r="F18" i="16"/>
  <c r="H26" i="16"/>
  <c r="D19" i="21" s="1"/>
  <c r="G20" i="16"/>
  <c r="I76" i="39"/>
  <c r="H26" i="21"/>
  <c r="G50" i="39"/>
  <c r="H76" i="39"/>
  <c r="G19" i="31"/>
  <c r="G21" i="31"/>
  <c r="G24" i="31"/>
  <c r="G27" i="31"/>
  <c r="G25" i="31"/>
  <c r="G22" i="31"/>
  <c r="F29" i="40"/>
  <c r="M24" i="40"/>
  <c r="M32" i="40" s="1"/>
  <c r="I22" i="21" s="1"/>
  <c r="F19" i="40"/>
  <c r="G32" i="40"/>
  <c r="C22" i="21" s="1"/>
  <c r="F18" i="33"/>
  <c r="F17" i="17"/>
  <c r="F17" i="18"/>
  <c r="G19" i="19"/>
  <c r="G16" i="20"/>
  <c r="L30" i="20"/>
  <c r="G20" i="20"/>
  <c r="G34" i="20"/>
  <c r="G21" i="20"/>
  <c r="G32" i="20"/>
  <c r="G37" i="20" s="1"/>
  <c r="J61" i="15"/>
  <c r="F15" i="21" s="1"/>
  <c r="H23" i="19"/>
  <c r="H25" i="19" s="1"/>
  <c r="C17" i="21" s="1"/>
  <c r="J44" i="20"/>
  <c r="E16" i="21" s="1"/>
  <c r="I44" i="20"/>
  <c r="D16" i="21" s="1"/>
  <c r="H30" i="20"/>
  <c r="N61" i="15"/>
  <c r="J15" i="21" s="1"/>
  <c r="F57" i="15"/>
  <c r="K54" i="15"/>
  <c r="M39" i="15"/>
  <c r="M61" i="15" s="1"/>
  <c r="I15" i="21" s="1"/>
  <c r="I39" i="15"/>
  <c r="I61" i="15"/>
  <c r="E15" i="21"/>
  <c r="F15" i="15"/>
  <c r="G39" i="15"/>
  <c r="L39" i="15"/>
  <c r="L61" i="15"/>
  <c r="H15" i="21" s="1"/>
  <c r="G26" i="21" l="1"/>
  <c r="B26" i="21" s="1"/>
  <c r="J28" i="21"/>
  <c r="F24" i="17"/>
  <c r="B20" i="21" s="1"/>
  <c r="K39" i="15"/>
  <c r="K61" i="15" s="1"/>
  <c r="G15" i="21" s="1"/>
  <c r="F50" i="15"/>
  <c r="G54" i="15"/>
  <c r="F23" i="33"/>
  <c r="B21" i="21" s="1"/>
  <c r="I28" i="21"/>
  <c r="F28" i="21"/>
  <c r="G30" i="20"/>
  <c r="G44" i="20" s="1"/>
  <c r="B16" i="21" s="1"/>
  <c r="F39" i="15"/>
  <c r="F61" i="15" s="1"/>
  <c r="B15" i="21" s="1"/>
  <c r="F54" i="15"/>
  <c r="F56" i="15"/>
  <c r="F59" i="15" s="1"/>
  <c r="G59" i="15"/>
  <c r="H28" i="21"/>
  <c r="E28" i="21"/>
  <c r="H44" i="20"/>
  <c r="C16" i="21" s="1"/>
  <c r="G37" i="39"/>
  <c r="G76" i="39" s="1"/>
  <c r="D15" i="21"/>
  <c r="D28" i="21" s="1"/>
  <c r="H64" i="15"/>
  <c r="G39" i="20"/>
  <c r="G42" i="20" s="1"/>
  <c r="F19" i="33"/>
  <c r="G24" i="16"/>
  <c r="G26" i="16" s="1"/>
  <c r="C19" i="21" s="1"/>
  <c r="G17" i="31"/>
  <c r="G30" i="31" s="1"/>
  <c r="B23" i="21" s="1"/>
  <c r="K23" i="33"/>
  <c r="G21" i="21" s="1"/>
  <c r="F17" i="16"/>
  <c r="F20" i="16" s="1"/>
  <c r="F26" i="16" s="1"/>
  <c r="B19" i="21" s="1"/>
  <c r="F15" i="40"/>
  <c r="F32" i="40" s="1"/>
  <c r="B22" i="21" s="1"/>
  <c r="L24" i="40"/>
  <c r="L32" i="40" s="1"/>
  <c r="H22" i="21" s="1"/>
  <c r="G15" i="38"/>
  <c r="G19" i="38" s="1"/>
  <c r="B24" i="21" s="1"/>
  <c r="G24" i="38"/>
  <c r="G26" i="38" s="1"/>
  <c r="B25" i="21" s="1"/>
  <c r="F16" i="18"/>
  <c r="F21" i="18" s="1"/>
  <c r="B18" i="21" s="1"/>
  <c r="B28" i="21" l="1"/>
  <c r="G61" i="15"/>
  <c r="C15" i="21" s="1"/>
  <c r="C28" i="21" s="1"/>
  <c r="D30" i="21"/>
  <c r="G28" i="21"/>
</calcChain>
</file>

<file path=xl/sharedStrings.xml><?xml version="1.0" encoding="utf-8"?>
<sst xmlns="http://schemas.openxmlformats.org/spreadsheetml/2006/main" count="790" uniqueCount="279">
  <si>
    <t>סה"כ</t>
  </si>
  <si>
    <t>מספר</t>
  </si>
  <si>
    <t>שם הפרוייקט</t>
  </si>
  <si>
    <t xml:space="preserve"> עלות מוערכת</t>
  </si>
  <si>
    <t>של הפרויקט</t>
  </si>
  <si>
    <t xml:space="preserve">אחזקת כבישים ומדרכות </t>
  </si>
  <si>
    <t>סה"כ מקורות מימון מובטחים או אפשריים</t>
  </si>
  <si>
    <t>הרשות</t>
  </si>
  <si>
    <t>(בפועל או מתוכנן)</t>
  </si>
  <si>
    <t>(בחודשים)</t>
  </si>
  <si>
    <t>מיידי</t>
  </si>
  <si>
    <t>ביצוע</t>
  </si>
  <si>
    <t>בתכנון</t>
  </si>
  <si>
    <t>סטטוס</t>
  </si>
  <si>
    <t>אגף ההנדסה</t>
  </si>
  <si>
    <t>השתתפות</t>
  </si>
  <si>
    <t xml:space="preserve">סה"כ </t>
  </si>
  <si>
    <t>סה"כ בקשות לשנים</t>
  </si>
  <si>
    <t xml:space="preserve">סה"כ מימון </t>
  </si>
  <si>
    <t xml:space="preserve">מועד התחלת </t>
  </si>
  <si>
    <t>סה"כ אגף ההנדסה</t>
  </si>
  <si>
    <t>גורמים</t>
  </si>
  <si>
    <t>חיצוניים</t>
  </si>
  <si>
    <t>סימון כבישים + התקני בטיחות</t>
  </si>
  <si>
    <t>תחבורה</t>
  </si>
  <si>
    <t>תשתיות</t>
  </si>
  <si>
    <t>מוסדות</t>
  </si>
  <si>
    <t>כללי</t>
  </si>
  <si>
    <t>תחום</t>
  </si>
  <si>
    <t>סה"כ פרויקטים תחבורתיים</t>
  </si>
  <si>
    <t>סה"כ תשתיות</t>
  </si>
  <si>
    <t>סה"כ מוסדות</t>
  </si>
  <si>
    <t>סה"כ תכנון</t>
  </si>
  <si>
    <t>תכנון</t>
  </si>
  <si>
    <t>תב"ר</t>
  </si>
  <si>
    <t>אגף הפיקוח</t>
  </si>
  <si>
    <t>סה"כ אגף הפיקוח</t>
  </si>
  <si>
    <t>סה"כ אגף הרווחה</t>
  </si>
  <si>
    <t>האגף לאיכות הסביבה</t>
  </si>
  <si>
    <t>סה"כ אגף איכות הסביבה</t>
  </si>
  <si>
    <t>שם האגף</t>
  </si>
  <si>
    <t>אגף הרווחה</t>
  </si>
  <si>
    <t>חזות העיר</t>
  </si>
  <si>
    <t>הצטיידות</t>
  </si>
  <si>
    <t>סה"כ הצטיידות</t>
  </si>
  <si>
    <t>השתתפות הרשות</t>
  </si>
  <si>
    <t>גורמים חיצוניים</t>
  </si>
  <si>
    <t>מוסדות כיוונים</t>
  </si>
  <si>
    <t>שמאויות לשם גביית היטלי השבחה</t>
  </si>
  <si>
    <t>אגף אחזקה</t>
  </si>
  <si>
    <t>סה"כ אגף אחזקה</t>
  </si>
  <si>
    <t>הריסת מיבנים מסוכנים בבעלות פרטית</t>
  </si>
  <si>
    <t>בדיקות וטיפול קונסטרוקציה במוסדות חינוך</t>
  </si>
  <si>
    <t>שיפור ושדרוג המרחב הציבורי</t>
  </si>
  <si>
    <t>שיקום ושדרוג מזרקות ומצגי מים</t>
  </si>
  <si>
    <t>אגרת ניקוז</t>
  </si>
  <si>
    <t>רכישת ספסלים ואשפתונים</t>
  </si>
  <si>
    <t>ניקיון</t>
  </si>
  <si>
    <t>בעלי חיים</t>
  </si>
  <si>
    <t>סה"כ ניקיון</t>
  </si>
  <si>
    <t>סה"כ בעלי חיים</t>
  </si>
  <si>
    <t>מינהל החינוך</t>
  </si>
  <si>
    <t>סה"כ מינהל החינוך</t>
  </si>
  <si>
    <t>שדרוג מזגנים במוסדות חינוך</t>
  </si>
  <si>
    <t>החלפת מתקני משחק משטחי גומי והצללות</t>
  </si>
  <si>
    <t>שווקים עירוניים</t>
  </si>
  <si>
    <t>אזורי תעשייה</t>
  </si>
  <si>
    <t>שנוי חתך שד' רגר בקטע מצומת אלי כהן עד מונטיפיורי ובין הרחובות חיים חנני עד הצדיק מירושלים.</t>
  </si>
  <si>
    <t>הקמת גשר מעל תוואי נחל ב"ש לחיבור שכונת הפארק</t>
  </si>
  <si>
    <t xml:space="preserve">לתכנון </t>
  </si>
  <si>
    <t>לביצוע</t>
  </si>
  <si>
    <t>תוכנית פיתוח לשנים 2015-2019</t>
  </si>
  <si>
    <r>
      <t xml:space="preserve">יישום החלטות ועדות תנועה + סמכויות ב-18 </t>
    </r>
    <r>
      <rPr>
        <sz val="10"/>
        <color indexed="8"/>
        <rFont val="David"/>
        <family val="2"/>
        <charset val="177"/>
      </rPr>
      <t>(2)</t>
    </r>
  </si>
  <si>
    <r>
      <t xml:space="preserve">החלפת פנסי תאורה ללדים </t>
    </r>
    <r>
      <rPr>
        <sz val="10"/>
        <color indexed="8"/>
        <rFont val="David"/>
        <family val="2"/>
        <charset val="177"/>
      </rPr>
      <t>(5)</t>
    </r>
  </si>
  <si>
    <t>הכנת תשריטים - מדידות</t>
  </si>
  <si>
    <t>הכנת שכבת מערכת תיעול עירונית</t>
  </si>
  <si>
    <t>חיבור תשתיות למוסדות חינוך וציבור</t>
  </si>
  <si>
    <t>שדרוג מערכות מחשוב</t>
  </si>
  <si>
    <t>חדשנות תקשורת ומערכות מידע</t>
  </si>
  <si>
    <t>סה"כ חדשנות תקשורת ומערכות מידע</t>
  </si>
  <si>
    <t xml:space="preserve">סה"כ פיתוח במסגרת תשתיות על </t>
  </si>
  <si>
    <t>הקמת מוסדות חינוך וציבור במתחמים החדשים</t>
  </si>
  <si>
    <t>הקמת מוסדות חינוך וציבור</t>
  </si>
  <si>
    <t>תשתיות על</t>
  </si>
  <si>
    <t>שכונות וותיקות</t>
  </si>
  <si>
    <t>פיתוח שדרות רגר</t>
  </si>
  <si>
    <t>פיתוח שכונות חדשות</t>
  </si>
  <si>
    <t>שכונת הפארק</t>
  </si>
  <si>
    <t>פיתוח תשתיות צמודות לשכונה</t>
  </si>
  <si>
    <r>
      <rPr>
        <b/>
        <sz val="12"/>
        <color indexed="56"/>
        <rFont val="David"/>
        <family val="2"/>
        <charset val="177"/>
      </rPr>
      <t xml:space="preserve"> .הערה:</t>
    </r>
    <r>
      <rPr>
        <sz val="14"/>
        <color indexed="8"/>
        <rFont val="David"/>
        <family val="2"/>
        <charset val="177"/>
      </rPr>
      <t xml:space="preserve"> ההכנסות ממשרד השיכון  מותנות בשיווקים</t>
    </r>
    <r>
      <rPr>
        <b/>
        <sz val="14"/>
        <color indexed="8"/>
        <rFont val="David"/>
        <family val="2"/>
        <charset val="177"/>
      </rPr>
      <t>*</t>
    </r>
  </si>
  <si>
    <t>סה"כ פיתוח שכונות חדשות</t>
  </si>
  <si>
    <t>הסכמי הגג</t>
  </si>
  <si>
    <t>ריכוז</t>
  </si>
  <si>
    <t>סה"כ הסכמי גג</t>
  </si>
  <si>
    <t>הסדרי תנועה ,תשתיות וחידוש סימונים בסמוך למוסדות חינוך/נשק וסע</t>
  </si>
  <si>
    <t>החלפה ותיקוני גדרות במוסדות חינוך</t>
  </si>
  <si>
    <t>החלפה ניקוי מילוי וסינון חול במוס"ח</t>
  </si>
  <si>
    <t>שיפוץ מוסדות החינוך המיוחד</t>
  </si>
  <si>
    <t>החלפת גופי תאורה במוס"ח</t>
  </si>
  <si>
    <t>שיפוץ ושדרוג אולמות הספורט במוס"ח</t>
  </si>
  <si>
    <t>מיגון מזגנים ומערכות אזעקה</t>
  </si>
  <si>
    <t>תכנון שבילי אופניים ושינוי חתך שד' יעלים בין שד' המשחררים לרח' ש"י עגנון</t>
  </si>
  <si>
    <t xml:space="preserve">תכנון שבילי אופניים ושינוי חתך רח' השלום בין הנדיב לוינגייט </t>
  </si>
  <si>
    <t>תכנון שינוי חתך דרך חברון בין רח' בן גוריון עד לצומת חברון - חברון - שז"ר (שלב א')</t>
  </si>
  <si>
    <t>תכנון שינוי חתך דרך חברון בין צומת חברון - חברון- שז"ר לרח' רוטשילד (שלב ב')</t>
  </si>
  <si>
    <t>תכנון מעגל תנועה בצומת גדעון האוזנר נחום שריג</t>
  </si>
  <si>
    <t>תכנון שבילי אופניים ברח' חבצלת הנגב בין רח' הע"ל לאטד</t>
  </si>
  <si>
    <t>תכנון רח' המשחררים בין שד' רגר לשד' טוביהו</t>
  </si>
  <si>
    <t>תכנון מעגל תנועה ביהודה הלוי סמוך למקיף אמי"ת</t>
  </si>
  <si>
    <t>תכנון שינויים גיאומטריים בשלושה מעגלי תנועה בעיר (שינוי מחד נתיבי לדו נתיבי)</t>
  </si>
  <si>
    <t>החלפת עמודים מסוכנים ברחבי העיר</t>
  </si>
  <si>
    <t>חידוש צבע בעמודי תאורה ברחבי העיר</t>
  </si>
  <si>
    <t>קידום תב"עות בפרויקטים שונים</t>
  </si>
  <si>
    <t>הנגשת מוסדות עירוניים שונים</t>
  </si>
  <si>
    <t>חכ"ל</t>
  </si>
  <si>
    <t xml:space="preserve">שיפוץ מוסדות העירייה (משאבי אנוש מינהל כספים והנדסה) </t>
  </si>
  <si>
    <t>החלפת משטחי חול בגנים לדשא סינטטי</t>
  </si>
  <si>
    <t>סה"כ חברת כיוונים</t>
  </si>
  <si>
    <t xml:space="preserve">חברות  כיוונים </t>
  </si>
  <si>
    <t>חברת  יעדים</t>
  </si>
  <si>
    <t>סה"כ חברת יעדים</t>
  </si>
  <si>
    <t>חברת  כיוונים</t>
  </si>
  <si>
    <t>אחראי</t>
  </si>
  <si>
    <t>לתכנון</t>
  </si>
  <si>
    <t>מנהלת</t>
  </si>
  <si>
    <t>גזברות</t>
  </si>
  <si>
    <t xml:space="preserve">סה"כ הקמת מוסדות חינוך וציבור </t>
  </si>
  <si>
    <t xml:space="preserve">סה"כ פיתוח שד' רגר </t>
  </si>
  <si>
    <t>מבואה מערבית -סיגליות</t>
  </si>
  <si>
    <t>8601+8600</t>
  </si>
  <si>
    <t>מבואה צפונית- רקפות</t>
  </si>
  <si>
    <t>עירייה</t>
  </si>
  <si>
    <t>סה"כ פיתוח במסגרת שכונות ותיקות</t>
  </si>
  <si>
    <t>פרויקטים במסגרת פיתוח המבואה המערבית - שכונת סיגליות</t>
  </si>
  <si>
    <t>סה"כ חברה כלכלית</t>
  </si>
  <si>
    <t xml:space="preserve">הסכמי הגג  </t>
  </si>
  <si>
    <t>תוכנית פיתוח לשנים 2018-2020</t>
  </si>
  <si>
    <t>הצטיידות מתנ"ס חרדי</t>
  </si>
  <si>
    <t>הצטיידות מתנ"ס נחל בקע</t>
  </si>
  <si>
    <t xml:space="preserve">הצטיידות בית למחול </t>
  </si>
  <si>
    <t>הצטיידות מעון יום רח' רוזנבלום</t>
  </si>
  <si>
    <t>הצטיידות מעון יום רח' העלייה</t>
  </si>
  <si>
    <t>הצטיידות הגג בטרנר</t>
  </si>
  <si>
    <t>הצטיידות מרכז לגיל הרך פלח 5</t>
  </si>
  <si>
    <t>הצטיידות אולם ספורט נווה נוי</t>
  </si>
  <si>
    <t>הצטיידות מרכז התחלות 60 +</t>
  </si>
  <si>
    <t>הצטיידות ספורטק</t>
  </si>
  <si>
    <t>הצטיידות מגרש בן גוריון</t>
  </si>
  <si>
    <t>הצטיידות אולם ספורט רמות</t>
  </si>
  <si>
    <t>רכישת מערכות קשר בחירום</t>
  </si>
  <si>
    <t xml:space="preserve">התקנת תקני כיבוי אש במוסדות חינוך- בטיחות </t>
  </si>
  <si>
    <t>רכישת מתקני מים וקירור למוסדות חינוך</t>
  </si>
  <si>
    <t>מיחשוב כולל תשתיות מוסדות חינוך</t>
  </si>
  <si>
    <t>שיפוץ והתאמות דני ילדים דובדבן</t>
  </si>
  <si>
    <t>שיפוץ והתאמות מועדון רש"י ל 2 כיתות גן</t>
  </si>
  <si>
    <t>טיפול בבעיות קרינה במוסדות חינוך</t>
  </si>
  <si>
    <t xml:space="preserve">באר אברהם ומתחם הקטר </t>
  </si>
  <si>
    <t>עיר עתיקה</t>
  </si>
  <si>
    <t xml:space="preserve">עבודות בטיחות בשוק העירוני </t>
  </si>
  <si>
    <t xml:space="preserve">התקנת מערכות ט.מ.ס </t>
  </si>
  <si>
    <t>הערכות לפתיחת שנת הלימודים בגני ילדים חדשים (התקנת מערכות ט.מ.ס + בטיחות +אזעקה)</t>
  </si>
  <si>
    <t xml:space="preserve">הקמת נקודת שיטור ופיקוח בשכונות העיר </t>
  </si>
  <si>
    <t>רכישת טמונים</t>
  </si>
  <si>
    <t>חידוש כלי אצירה</t>
  </si>
  <si>
    <t>רכישת מכולות רמסע</t>
  </si>
  <si>
    <t>תכנון קרית בעלי חיים</t>
  </si>
  <si>
    <t>שיפוץ תחנת הסגר</t>
  </si>
  <si>
    <t xml:space="preserve"> שילוט מכתשים צפון</t>
  </si>
  <si>
    <t>הגברת תאורה ברחובות העיר העתיקה</t>
  </si>
  <si>
    <t xml:space="preserve">חכ"ל </t>
  </si>
  <si>
    <t>סה"כ תוכנית פיתוח לשנת 2018</t>
  </si>
  <si>
    <t>משך ביצוע</t>
  </si>
  <si>
    <t>דרך מצדה - גל ירוק ברמזורים</t>
  </si>
  <si>
    <t>שינוי מעגל תנועה בכניסה למתחם תחנה מרכזית</t>
  </si>
  <si>
    <t>צומת לאונרד כהן שז"ר</t>
  </si>
  <si>
    <t>החלפת פנסי רמזורים ללדים</t>
  </si>
  <si>
    <t>הסכמי גג - תשתיות</t>
  </si>
  <si>
    <t>רח' הדעת - תכנון</t>
  </si>
  <si>
    <t>רח' בית אל - תכנון + ביצוע</t>
  </si>
  <si>
    <t>רח' הנדיב - תכנון+ביצוע</t>
  </si>
  <si>
    <t>הסדרת מדרכה ותאורה סביב מכללת ב"ש באזור תעשיה עמק שרה</t>
  </si>
  <si>
    <t>הנגשת מוסדות חינוך - ביצוע</t>
  </si>
  <si>
    <t>סה"כ פרויקטים כלליים</t>
  </si>
  <si>
    <t>רכישת 8-10 קלנועיות עבור ייעול פעילות סיורי מניעה ואכיפה בחניונים ובפארקים</t>
  </si>
  <si>
    <t xml:space="preserve">הקמת מרכז שירות אחוד </t>
  </si>
  <si>
    <t>תמרורים סולאריים</t>
  </si>
  <si>
    <t xml:space="preserve">בניית מעון יום שיקומי לגיל הרך </t>
  </si>
  <si>
    <t xml:space="preserve">שיפוץ, הרחבה והצטיידות מבנה בית העיוור </t>
  </si>
  <si>
    <t>הצטיידות מרכז חוסן</t>
  </si>
  <si>
    <t>הצטיידות עבור בית למשפחות מיוחדות</t>
  </si>
  <si>
    <t>שיפוץ והצטיידות בית חם לנערות בשכונה ד'</t>
  </si>
  <si>
    <t>סריקת תיקי מטופלים במסגרת מעבר לתיק לקוח ממוחשב</t>
  </si>
  <si>
    <t xml:space="preserve">פנחס החוצב עתירות יידע ומכתשים צפון </t>
  </si>
  <si>
    <t>הקמת רשת אלחוטית באתרי העירייה</t>
  </si>
  <si>
    <t>החלפת מרכזית הטלפוניה במוקד</t>
  </si>
  <si>
    <t>רכישת מערכת help desk</t>
  </si>
  <si>
    <t>שדרוג מרכזיה לגרסת breeze</t>
  </si>
  <si>
    <t xml:space="preserve">החלפת יחידות ניתוב מרכזיות </t>
  </si>
  <si>
    <t>רכישת מערכות הגנה</t>
  </si>
  <si>
    <t>פרויקט ifn משאבי אנוש</t>
  </si>
  <si>
    <t>החלפת מתגי ליבה לרשת הארגון 1/3 מהמצאי</t>
  </si>
  <si>
    <t>ממשק מרכזיה crm במסגרת קול קורא ישראל דיגיטלית</t>
  </si>
  <si>
    <t>מערכת ניהול פרויקטים מקושרת תקציב</t>
  </si>
  <si>
    <t>שדרוג תוכנתי לסביבת crm לגרסה עדכנית</t>
  </si>
  <si>
    <t xml:space="preserve">שדרוג תשתית crm והגדלת שרידות </t>
  </si>
  <si>
    <t>שדרוג מערכת סייעות</t>
  </si>
  <si>
    <t>יועץ למערכת שכר</t>
  </si>
  <si>
    <t>רכישת ציוד</t>
  </si>
  <si>
    <t>רכש טלפונים ניידים עובדי שטח בלבד</t>
  </si>
  <si>
    <t>תכנון שרותי ייעוץ</t>
  </si>
  <si>
    <t>ייעוץ תבר</t>
  </si>
  <si>
    <t>תכנון רמזור צומת בית לחם ג'ו אלון</t>
  </si>
  <si>
    <t>שינוי פרוגראמת 4 רמזורים ציר המשחררים</t>
  </si>
  <si>
    <t>תכנון הסדרת ציר סנדרין בין בעלי התוספות עד יוספטל</t>
  </si>
  <si>
    <t>שינוי פרוגראמת 4 צמתים מרומזרים בציר רמב"ם</t>
  </si>
  <si>
    <t>ביצוע מעגל תנועה בצומת מקור חיים - רוזנבלום</t>
  </si>
  <si>
    <t>תכנון וביצוע שבילי אופניים ברח' אצ"ל בין ששת הימים לרח' חשמונאים</t>
  </si>
  <si>
    <t>תכנון הגבהת צומת מיכאל אשבל אביגדור המאירי</t>
  </si>
  <si>
    <t>תכנון מעגל תנועה דקלה גולדה מאיר</t>
  </si>
  <si>
    <t>תכנון מעגל תנועה יהושע יבין - רוזנבלום</t>
  </si>
  <si>
    <t>שינויים גיאומטריים ושינוי פרוגראמת רמזור צומת טוביהו - יגאל ידין - מצדה</t>
  </si>
  <si>
    <t>ביצוע שבילי אופניים דרך נאווי</t>
  </si>
  <si>
    <t>ביצוע שבילי אופניים שד' טוביהו</t>
  </si>
  <si>
    <t>ביצוע שבילי אופניים שד' יגאל אלון</t>
  </si>
  <si>
    <t>ביצוע שבילי אופניים שד' בן גוריון</t>
  </si>
  <si>
    <t>תקצוב מערכת חכמה לשדרוג הרמזורים</t>
  </si>
  <si>
    <t>מנהלת+הנדסה</t>
  </si>
  <si>
    <t>חכ"ל/הנדסה</t>
  </si>
  <si>
    <t>-</t>
  </si>
  <si>
    <t>איכות הסביבה</t>
  </si>
  <si>
    <t>מובל ניקוז משד' בן גוריון עד  וינגייט</t>
  </si>
  <si>
    <t>סלילת רח' אפיקים בנגב</t>
  </si>
  <si>
    <t>שינוי חתך בשד' בן גוריון</t>
  </si>
  <si>
    <t>עבודות פיתוח ותשתיות בשד' טוביהו מקטעים א'-ד'</t>
  </si>
  <si>
    <t>השלמת פתוח טיילת נווה נוי</t>
  </si>
  <si>
    <t>שצ"פ יגאל אלון</t>
  </si>
  <si>
    <t>תכנון וביצוע פארק המחצבה</t>
  </si>
  <si>
    <t>תכנון וביצוע הנגשות במרחב הציבורי</t>
  </si>
  <si>
    <r>
      <t xml:space="preserve">השלמת תקציב מעגלי תנועה- </t>
    </r>
    <r>
      <rPr>
        <b/>
        <sz val="14"/>
        <color indexed="8"/>
        <rFont val="David"/>
        <family val="2"/>
        <charset val="177"/>
      </rPr>
      <t>כללי</t>
    </r>
  </si>
  <si>
    <t>מובל ניקוז בין הרחובות מקס נורדאו-רוטשילד</t>
  </si>
  <si>
    <t>שינויים בחתכי הרחובות: דרך שמשון, אחימאיר, ששת הימים</t>
  </si>
  <si>
    <t>חתך כביש דרך חברון (דרך נאוי)</t>
  </si>
  <si>
    <t>פתוח שצ"פ לאורך כביש הגובל עם שכונת נווה מנחם ב' /כלניות</t>
  </si>
  <si>
    <t>השלמות פיתוח שכונת נאות לון העמסה</t>
  </si>
  <si>
    <t>השלמת פתוח רחוב יהודה הלוי</t>
  </si>
  <si>
    <t>פינוי וטיפול במגבלות הקיימות במתחם "חוות הגז"</t>
  </si>
  <si>
    <t>תקציב קיים 2015-2017</t>
  </si>
  <si>
    <t>סה"כ עלות מוערכת</t>
  </si>
  <si>
    <t>הנחת קווי קולחין על פי תכנית אב</t>
  </si>
  <si>
    <t>פיתוח רחוב דוד חכם</t>
  </si>
  <si>
    <t>פיתוח שכונות וותיקות - כללי</t>
  </si>
  <si>
    <t>בניית מוסדות חינוך וציבור בשכונות חדשות</t>
  </si>
  <si>
    <t>פרויקטים במסגרת פיתוח המבואה הצפונית: שכונת רקפות</t>
  </si>
  <si>
    <t>פסגת רמות</t>
  </si>
  <si>
    <t xml:space="preserve">טרם נמסר מחכ"ל </t>
  </si>
  <si>
    <t>מנהל  לוגיסטיקה וחירום</t>
  </si>
  <si>
    <t>רכישת גנרטור חירום למתחם יעלים</t>
  </si>
  <si>
    <t>סה"כ מנהל לוגיסטיקה וחירום</t>
  </si>
  <si>
    <t>מנהל לוגיסטיקה וחירום</t>
  </si>
  <si>
    <t xml:space="preserve">תכנון הנגשת מוסדות חינוך </t>
  </si>
  <si>
    <t>סה"כ תוכנית הפיתוח לשנים     2018-2020</t>
  </si>
  <si>
    <t xml:space="preserve">הנגשת  מוסדות חינוך וציבור </t>
  </si>
  <si>
    <t>תכנון מוסדות חינוך</t>
  </si>
  <si>
    <t>שדרוג מגרשי ספורט והחלפת מתקני ספורט לא בטיחותיים</t>
  </si>
  <si>
    <t>הצטיידות מוסדות חינוך חדשים</t>
  </si>
  <si>
    <t xml:space="preserve">הסדרת חניות ברחבי העיר </t>
  </si>
  <si>
    <t xml:space="preserve">סה"כ  השתתפות </t>
  </si>
  <si>
    <t>סה"כ גורמים</t>
  </si>
  <si>
    <t>שם הפרויקט</t>
  </si>
  <si>
    <t>עלות מוערכת</t>
  </si>
  <si>
    <t>השתתפות הרשות בפריסה שנתית</t>
  </si>
  <si>
    <t xml:space="preserve">מימון גורמים חיצונים בפריסה שנתית </t>
  </si>
  <si>
    <t>מימון גורמים חיצוניים בפריסה שנתית</t>
  </si>
  <si>
    <t>מיחשוב אגף הרווחה</t>
  </si>
  <si>
    <t>הצטיידות צלמניה</t>
  </si>
  <si>
    <t>התאמות נגישות ובטיחות</t>
  </si>
  <si>
    <t>שיפוץ מוסדות חינוך</t>
  </si>
  <si>
    <t>החברה הכלכלית</t>
  </si>
  <si>
    <t>רכישת ציוד קצה (חומרה) למשתמשים ופיתוח מערכות 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</si>
</sst>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7" formatCode="&quot;₪&quot;\ #,##0"/>
    <numFmt numFmtId="169" formatCode="_ * #,##0_ ;_ * \-#,##0_ ;_ * &quot;-&quot;??_ ;_ @_ "/>
    <numFmt numFmtId="171" formatCode="&quot;₪&quot;\ #,##0;&quot;₪&quot;\-#,##0"/>
  </numFmts>
  <fonts count="52" x14ac:knownFonts="1">
    <font>
      <sz val="10"/>
      <name val="Arial"/>
      <charset val="177"/>
    </font>
    <font>
      <sz val="10"/>
      <name val="Arial"/>
      <charset val="177"/>
    </font>
    <font>
      <sz val="8"/>
      <name val="Arial"/>
      <family val="2"/>
    </font>
    <font>
      <sz val="14"/>
      <name val="David"/>
      <family val="2"/>
      <charset val="177"/>
    </font>
    <font>
      <b/>
      <sz val="18"/>
      <color indexed="62"/>
      <name val="David"/>
      <family val="2"/>
      <charset val="177"/>
    </font>
    <font>
      <b/>
      <u val="double"/>
      <sz val="18"/>
      <color indexed="62"/>
      <name val="David"/>
      <family val="2"/>
      <charset val="177"/>
    </font>
    <font>
      <b/>
      <u val="double"/>
      <sz val="14"/>
      <color indexed="62"/>
      <name val="David"/>
      <family val="2"/>
      <charset val="177"/>
    </font>
    <font>
      <b/>
      <sz val="14"/>
      <color indexed="62"/>
      <name val="David"/>
      <family val="2"/>
      <charset val="177"/>
    </font>
    <font>
      <sz val="14"/>
      <color indexed="8"/>
      <name val="David"/>
      <family val="2"/>
      <charset val="177"/>
    </font>
    <font>
      <b/>
      <sz val="14"/>
      <color indexed="10"/>
      <name val="David"/>
      <family val="2"/>
      <charset val="177"/>
    </font>
    <font>
      <b/>
      <sz val="14"/>
      <color indexed="18"/>
      <name val="David"/>
      <family val="2"/>
      <charset val="177"/>
    </font>
    <font>
      <b/>
      <sz val="14"/>
      <color indexed="21"/>
      <name val="David"/>
      <family val="2"/>
      <charset val="177"/>
    </font>
    <font>
      <b/>
      <sz val="14"/>
      <color indexed="61"/>
      <name val="David"/>
      <family val="2"/>
      <charset val="177"/>
    </font>
    <font>
      <b/>
      <sz val="14"/>
      <color indexed="57"/>
      <name val="David"/>
      <family val="2"/>
      <charset val="177"/>
    </font>
    <font>
      <b/>
      <sz val="14"/>
      <color indexed="12"/>
      <name val="David"/>
      <family val="2"/>
      <charset val="177"/>
    </font>
    <font>
      <b/>
      <u/>
      <sz val="18"/>
      <color indexed="62"/>
      <name val="David"/>
      <family val="2"/>
      <charset val="177"/>
    </font>
    <font>
      <b/>
      <u val="double"/>
      <sz val="16"/>
      <color indexed="10"/>
      <name val="David"/>
      <family val="2"/>
      <charset val="177"/>
    </font>
    <font>
      <sz val="10"/>
      <color indexed="8"/>
      <name val="Arial"/>
      <family val="2"/>
    </font>
    <font>
      <b/>
      <sz val="14"/>
      <name val="David"/>
      <family val="2"/>
      <charset val="177"/>
    </font>
    <font>
      <sz val="11"/>
      <name val="Arial"/>
      <family val="2"/>
    </font>
    <font>
      <b/>
      <sz val="14"/>
      <color indexed="21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62"/>
      <name val="David"/>
      <family val="2"/>
      <charset val="177"/>
    </font>
    <font>
      <b/>
      <sz val="14"/>
      <color indexed="10"/>
      <name val="David"/>
      <family val="2"/>
      <charset val="177"/>
    </font>
    <font>
      <b/>
      <sz val="14"/>
      <color indexed="18"/>
      <name val="David"/>
      <family val="2"/>
      <charset val="177"/>
    </font>
    <font>
      <sz val="11"/>
      <color indexed="8"/>
      <name val="David"/>
      <family val="2"/>
      <charset val="177"/>
    </font>
    <font>
      <sz val="12"/>
      <color indexed="8"/>
      <name val="David"/>
      <family val="2"/>
      <charset val="177"/>
    </font>
    <font>
      <b/>
      <sz val="16"/>
      <color indexed="18"/>
      <name val="David"/>
      <family val="2"/>
      <charset val="177"/>
    </font>
    <font>
      <b/>
      <sz val="14"/>
      <name val="David"/>
      <family val="2"/>
      <charset val="177"/>
    </font>
    <font>
      <b/>
      <sz val="14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b/>
      <sz val="12"/>
      <color indexed="56"/>
      <name val="David"/>
      <family val="2"/>
      <charset val="177"/>
    </font>
    <font>
      <b/>
      <u val="double"/>
      <sz val="18"/>
      <color indexed="18"/>
      <name val="David"/>
      <family val="2"/>
      <charset val="177"/>
    </font>
    <font>
      <b/>
      <sz val="14"/>
      <color rgb="FF00B0F0"/>
      <name val="David"/>
      <family val="2"/>
      <charset val="177"/>
    </font>
    <font>
      <b/>
      <sz val="22"/>
      <color rgb="FF8E1655"/>
      <name val="David"/>
      <family val="2"/>
      <charset val="177"/>
    </font>
    <font>
      <b/>
      <sz val="14"/>
      <color rgb="FF851550"/>
      <name val="David"/>
      <family val="2"/>
      <charset val="177"/>
    </font>
    <font>
      <sz val="10"/>
      <color rgb="FF851550"/>
      <name val="Arial"/>
      <family val="2"/>
    </font>
    <font>
      <b/>
      <u val="double"/>
      <sz val="16"/>
      <color rgb="FF851550"/>
      <name val="David"/>
      <family val="2"/>
      <charset val="177"/>
    </font>
    <font>
      <sz val="14"/>
      <color rgb="FF851550"/>
      <name val="David"/>
      <family val="2"/>
      <charset val="177"/>
    </font>
    <font>
      <b/>
      <sz val="14"/>
      <color rgb="FF993366"/>
      <name val="David"/>
      <family val="2"/>
      <charset val="177"/>
    </font>
    <font>
      <b/>
      <sz val="14"/>
      <color theme="8" tint="-0.249977111117893"/>
      <name val="David"/>
      <family val="2"/>
      <charset val="177"/>
    </font>
    <font>
      <sz val="14"/>
      <color theme="1"/>
      <name val="David"/>
      <family val="2"/>
      <charset val="177"/>
    </font>
    <font>
      <b/>
      <sz val="14"/>
      <color rgb="FF003399"/>
      <name val="David"/>
      <family val="2"/>
      <charset val="177"/>
    </font>
    <font>
      <b/>
      <sz val="14"/>
      <color rgb="FF000099"/>
      <name val="David"/>
      <family val="2"/>
      <charset val="177"/>
    </font>
    <font>
      <sz val="10"/>
      <color rgb="FF003399"/>
      <name val="Arial"/>
      <family val="2"/>
    </font>
    <font>
      <b/>
      <u val="double"/>
      <sz val="18"/>
      <color rgb="FF851550"/>
      <name val="David"/>
      <family val="2"/>
      <charset val="177"/>
    </font>
    <font>
      <b/>
      <sz val="12"/>
      <color rgb="FF000099"/>
      <name val="David"/>
      <family val="2"/>
      <charset val="177"/>
    </font>
    <font>
      <b/>
      <sz val="20"/>
      <color rgb="FF851550"/>
      <name val="David"/>
      <family val="2"/>
      <charset val="177"/>
    </font>
    <font>
      <b/>
      <sz val="12"/>
      <color rgb="FF851550"/>
      <name val="David"/>
      <family val="2"/>
      <charset val="177"/>
    </font>
    <font>
      <b/>
      <u val="double"/>
      <sz val="20"/>
      <color rgb="FF851550"/>
      <name val="David"/>
      <family val="2"/>
      <charset val="177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0" tint="-0.249977111117893"/>
        <bgColor indexed="12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12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2060"/>
      </top>
      <bottom style="double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double">
        <color rgb="FF002060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/>
  </cellStyleXfs>
  <cellXfs count="298">
    <xf numFmtId="0" fontId="0" fillId="0" borderId="0" xfId="0"/>
    <xf numFmtId="0" fontId="0" fillId="0" borderId="0" xfId="0" applyBorder="1"/>
    <xf numFmtId="0" fontId="5" fillId="0" borderId="0" xfId="0" applyFont="1"/>
    <xf numFmtId="0" fontId="6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171" fontId="10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/>
    </xf>
    <xf numFmtId="171" fontId="9" fillId="0" borderId="0" xfId="0" applyNumberFormat="1" applyFont="1" applyFill="1" applyAlignment="1">
      <alignment horizontal="center" vertical="top"/>
    </xf>
    <xf numFmtId="171" fontId="8" fillId="0" borderId="0" xfId="0" applyNumberFormat="1" applyFont="1" applyFill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4" fillId="2" borderId="0" xfId="0" applyFont="1" applyFill="1" applyAlignment="1">
      <alignment vertical="top"/>
    </xf>
    <xf numFmtId="0" fontId="0" fillId="2" borderId="0" xfId="0" applyFill="1"/>
    <xf numFmtId="171" fontId="9" fillId="2" borderId="0" xfId="0" applyNumberFormat="1" applyFont="1" applyFill="1" applyBorder="1" applyAlignment="1">
      <alignment horizontal="center" vertical="top"/>
    </xf>
    <xf numFmtId="171" fontId="10" fillId="2" borderId="0" xfId="0" applyNumberFormat="1" applyFont="1" applyFill="1" applyBorder="1" applyAlignment="1">
      <alignment horizontal="center" vertical="top"/>
    </xf>
    <xf numFmtId="0" fontId="14" fillId="2" borderId="0" xfId="0" applyFont="1" applyFill="1" applyBorder="1" applyAlignment="1">
      <alignment vertical="top"/>
    </xf>
    <xf numFmtId="0" fontId="0" fillId="2" borderId="0" xfId="0" applyFill="1" applyBorder="1"/>
    <xf numFmtId="0" fontId="14" fillId="3" borderId="0" xfId="0" applyFont="1" applyFill="1" applyAlignment="1">
      <alignment vertical="top"/>
    </xf>
    <xf numFmtId="0" fontId="0" fillId="3" borderId="0" xfId="0" applyFill="1"/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horizontal="right" vertical="top" wrapText="1"/>
    </xf>
    <xf numFmtId="169" fontId="9" fillId="0" borderId="0" xfId="1" applyNumberFormat="1" applyFont="1"/>
    <xf numFmtId="169" fontId="10" fillId="0" borderId="0" xfId="1" applyNumberFormat="1" applyFont="1"/>
    <xf numFmtId="169" fontId="18" fillId="0" borderId="0" xfId="1" applyNumberFormat="1" applyFont="1"/>
    <xf numFmtId="0" fontId="8" fillId="0" borderId="0" xfId="0" applyFont="1" applyFill="1" applyBorder="1" applyAlignment="1">
      <alignment horizontal="center" vertical="top"/>
    </xf>
    <xf numFmtId="171" fontId="9" fillId="0" borderId="0" xfId="0" applyNumberFormat="1" applyFont="1" applyFill="1" applyBorder="1" applyAlignment="1">
      <alignment horizontal="center" vertical="top"/>
    </xf>
    <xf numFmtId="171" fontId="10" fillId="0" borderId="0" xfId="0" applyNumberFormat="1" applyFont="1" applyFill="1" applyBorder="1" applyAlignment="1">
      <alignment horizontal="center" vertical="top"/>
    </xf>
    <xf numFmtId="171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vertical="top"/>
    </xf>
    <xf numFmtId="0" fontId="8" fillId="0" borderId="0" xfId="2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right" vertical="top" wrapText="1"/>
    </xf>
    <xf numFmtId="0" fontId="12" fillId="2" borderId="0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171" fontId="9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71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0" fontId="0" fillId="0" borderId="0" xfId="0" applyFill="1" applyBorder="1"/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71" fontId="9" fillId="0" borderId="0" xfId="0" applyNumberFormat="1" applyFont="1" applyFill="1" applyAlignment="1">
      <alignment horizontal="center" vertical="center"/>
    </xf>
    <xf numFmtId="171" fontId="10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9" fontId="9" fillId="0" borderId="0" xfId="1" applyNumberFormat="1" applyFont="1" applyAlignment="1">
      <alignment vertical="center"/>
    </xf>
    <xf numFmtId="169" fontId="10" fillId="0" borderId="0" xfId="1" applyNumberFormat="1" applyFont="1" applyAlignment="1">
      <alignment vertical="center"/>
    </xf>
    <xf numFmtId="169" fontId="18" fillId="0" borderId="0" xfId="1" applyNumberFormat="1" applyFont="1" applyAlignment="1">
      <alignment vertical="center"/>
    </xf>
    <xf numFmtId="169" fontId="35" fillId="0" borderId="0" xfId="1" applyNumberFormat="1" applyFont="1" applyAlignment="1">
      <alignment vertical="center"/>
    </xf>
    <xf numFmtId="0" fontId="7" fillId="4" borderId="0" xfId="0" applyFont="1" applyFill="1" applyBorder="1" applyAlignment="1">
      <alignment horizontal="center"/>
    </xf>
    <xf numFmtId="0" fontId="0" fillId="0" borderId="28" xfId="0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171" fontId="8" fillId="0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171" fontId="10" fillId="0" borderId="1" xfId="0" applyNumberFormat="1" applyFont="1" applyFill="1" applyBorder="1" applyAlignment="1">
      <alignment horizontal="center" vertical="center"/>
    </xf>
    <xf numFmtId="171" fontId="8" fillId="0" borderId="1" xfId="0" applyNumberFormat="1" applyFont="1" applyFill="1" applyBorder="1" applyAlignment="1">
      <alignment horizontal="center" vertical="center"/>
    </xf>
    <xf numFmtId="0" fontId="0" fillId="5" borderId="0" xfId="0" applyFill="1"/>
    <xf numFmtId="171" fontId="27" fillId="0" borderId="0" xfId="0" applyNumberFormat="1" applyFont="1" applyFill="1" applyBorder="1" applyAlignment="1">
      <alignment horizontal="right" vertical="top" wrapText="1"/>
    </xf>
    <xf numFmtId="9" fontId="0" fillId="0" borderId="0" xfId="0" applyNumberFormat="1" applyFill="1" applyAlignment="1">
      <alignment vertical="top"/>
    </xf>
    <xf numFmtId="0" fontId="21" fillId="0" borderId="0" xfId="0" applyFont="1" applyFill="1" applyAlignment="1">
      <alignment horizontal="right" vertical="top" wrapText="1"/>
    </xf>
    <xf numFmtId="0" fontId="20" fillId="0" borderId="0" xfId="0" applyFont="1" applyFill="1" applyAlignment="1">
      <alignment vertical="top"/>
    </xf>
    <xf numFmtId="0" fontId="21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center" vertical="top"/>
    </xf>
    <xf numFmtId="171" fontId="25" fillId="0" borderId="0" xfId="0" applyNumberFormat="1" applyFont="1" applyFill="1" applyAlignment="1">
      <alignment horizontal="center" vertical="top"/>
    </xf>
    <xf numFmtId="171" fontId="26" fillId="0" borderId="0" xfId="0" applyNumberFormat="1" applyFont="1" applyFill="1" applyAlignment="1">
      <alignment horizontal="center" vertical="top"/>
    </xf>
    <xf numFmtId="171" fontId="21" fillId="0" borderId="0" xfId="0" applyNumberFormat="1" applyFont="1" applyFill="1" applyAlignment="1">
      <alignment horizontal="center" vertical="top"/>
    </xf>
    <xf numFmtId="0" fontId="21" fillId="0" borderId="0" xfId="0" applyFont="1" applyFill="1" applyBorder="1" applyAlignment="1">
      <alignment horizontal="right" vertical="center" wrapText="1"/>
    </xf>
    <xf numFmtId="171" fontId="9" fillId="0" borderId="29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righ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171" fontId="25" fillId="0" borderId="0" xfId="0" applyNumberFormat="1" applyFont="1" applyFill="1" applyAlignment="1">
      <alignment horizontal="center" vertical="center"/>
    </xf>
    <xf numFmtId="171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71" fontId="0" fillId="0" borderId="0" xfId="0" applyNumberFormat="1"/>
    <xf numFmtId="0" fontId="9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vertical="top" wrapText="1"/>
    </xf>
    <xf numFmtId="0" fontId="19" fillId="0" borderId="0" xfId="0" applyFont="1" applyFill="1" applyAlignment="1">
      <alignment horizontal="right" wrapText="1"/>
    </xf>
    <xf numFmtId="0" fontId="0" fillId="6" borderId="0" xfId="0" applyFill="1"/>
    <xf numFmtId="0" fontId="14" fillId="6" borderId="0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36" fillId="0" borderId="0" xfId="0" applyFont="1" applyAlignment="1"/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right"/>
    </xf>
    <xf numFmtId="171" fontId="37" fillId="0" borderId="0" xfId="0" applyNumberFormat="1" applyFont="1" applyFill="1" applyBorder="1" applyAlignment="1">
      <alignment horizontal="center" vertical="top"/>
    </xf>
    <xf numFmtId="171" fontId="37" fillId="0" borderId="0" xfId="0" applyNumberFormat="1" applyFont="1" applyFill="1" applyAlignment="1">
      <alignment horizontal="center" vertical="top"/>
    </xf>
    <xf numFmtId="169" fontId="37" fillId="0" borderId="0" xfId="1" applyNumberFormat="1" applyFont="1" applyAlignment="1">
      <alignment vertical="center"/>
    </xf>
    <xf numFmtId="0" fontId="38" fillId="0" borderId="0" xfId="0" applyFont="1" applyBorder="1"/>
    <xf numFmtId="0" fontId="39" fillId="0" borderId="0" xfId="0" applyFont="1" applyBorder="1"/>
    <xf numFmtId="171" fontId="37" fillId="0" borderId="0" xfId="0" applyNumberFormat="1" applyFont="1" applyFill="1" applyBorder="1" applyAlignment="1">
      <alignment horizontal="center" vertical="center"/>
    </xf>
    <xf numFmtId="171" fontId="37" fillId="2" borderId="0" xfId="0" applyNumberFormat="1" applyFont="1" applyFill="1" applyBorder="1" applyAlignment="1">
      <alignment horizontal="center" vertical="center"/>
    </xf>
    <xf numFmtId="0" fontId="38" fillId="0" borderId="0" xfId="0" applyFont="1"/>
    <xf numFmtId="0" fontId="40" fillId="0" borderId="0" xfId="0" applyFont="1" applyFill="1" applyBorder="1" applyAlignment="1">
      <alignment horizontal="center" vertical="top" wrapText="1"/>
    </xf>
    <xf numFmtId="0" fontId="40" fillId="0" borderId="0" xfId="2" applyFont="1" applyFill="1" applyBorder="1" applyAlignment="1">
      <alignment horizontal="center" vertical="top"/>
    </xf>
    <xf numFmtId="171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Border="1" applyAlignment="1">
      <alignment horizontal="center" vertical="top"/>
    </xf>
    <xf numFmtId="0" fontId="37" fillId="0" borderId="0" xfId="0" applyFont="1" applyFill="1" applyAlignment="1">
      <alignment vertical="top"/>
    </xf>
    <xf numFmtId="0" fontId="39" fillId="0" borderId="0" xfId="0" applyFont="1"/>
    <xf numFmtId="0" fontId="40" fillId="0" borderId="0" xfId="0" applyFont="1" applyFill="1" applyAlignment="1">
      <alignment horizontal="center" vertical="top" wrapText="1"/>
    </xf>
    <xf numFmtId="0" fontId="40" fillId="0" borderId="0" xfId="0" applyFont="1" applyFill="1" applyAlignment="1">
      <alignment horizontal="center" vertical="top"/>
    </xf>
    <xf numFmtId="171" fontId="40" fillId="0" borderId="0" xfId="0" applyNumberFormat="1" applyFont="1" applyFill="1" applyAlignment="1">
      <alignment horizontal="center" vertical="top"/>
    </xf>
    <xf numFmtId="171" fontId="37" fillId="0" borderId="0" xfId="0" applyNumberFormat="1" applyFont="1" applyFill="1" applyAlignment="1">
      <alignment horizontal="center" vertical="center"/>
    </xf>
    <xf numFmtId="171" fontId="41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169" fontId="0" fillId="0" borderId="0" xfId="0" applyNumberFormat="1"/>
    <xf numFmtId="169" fontId="42" fillId="0" borderId="0" xfId="1" applyNumberFormat="1" applyFont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7" fontId="37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171" fontId="3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vertical="center"/>
    </xf>
    <xf numFmtId="0" fontId="34" fillId="0" borderId="0" xfId="0" applyFont="1" applyBorder="1" applyAlignment="1">
      <alignment horizontal="center"/>
    </xf>
    <xf numFmtId="0" fontId="28" fillId="0" borderId="0" xfId="0" applyFont="1" applyFill="1" applyBorder="1" applyAlignment="1">
      <alignment horizontal="center" vertical="top" wrapText="1"/>
    </xf>
    <xf numFmtId="0" fontId="8" fillId="7" borderId="0" xfId="0" applyFont="1" applyFill="1" applyBorder="1" applyAlignment="1">
      <alignment horizontal="right" vertical="top" wrapText="1"/>
    </xf>
    <xf numFmtId="171" fontId="43" fillId="0" borderId="0" xfId="0" applyNumberFormat="1" applyFont="1" applyFill="1" applyBorder="1" applyAlignment="1">
      <alignment horizontal="center" vertical="top"/>
    </xf>
    <xf numFmtId="0" fontId="8" fillId="7" borderId="30" xfId="0" applyFont="1" applyFill="1" applyBorder="1" applyAlignment="1">
      <alignment horizontal="right" vertical="top" wrapText="1"/>
    </xf>
    <xf numFmtId="0" fontId="7" fillId="8" borderId="3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 wrapText="1"/>
    </xf>
    <xf numFmtId="0" fontId="7" fillId="9" borderId="9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7" fillId="9" borderId="10" xfId="0" applyFont="1" applyFill="1" applyBorder="1" applyAlignment="1">
      <alignment horizontal="right"/>
    </xf>
    <xf numFmtId="0" fontId="7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0" fillId="11" borderId="0" xfId="0" applyFill="1"/>
    <xf numFmtId="0" fontId="7" fillId="10" borderId="8" xfId="0" applyFont="1" applyFill="1" applyBorder="1" applyAlignment="1">
      <alignment horizontal="center"/>
    </xf>
    <xf numFmtId="0" fontId="22" fillId="12" borderId="0" xfId="0" applyFont="1" applyFill="1" applyAlignment="1">
      <alignment vertical="center"/>
    </xf>
    <xf numFmtId="0" fontId="8" fillId="12" borderId="0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171" fontId="37" fillId="12" borderId="0" xfId="0" applyNumberFormat="1" applyFont="1" applyFill="1" applyBorder="1" applyAlignment="1">
      <alignment horizontal="center" vertical="center"/>
    </xf>
    <xf numFmtId="171" fontId="10" fillId="12" borderId="0" xfId="0" applyNumberFormat="1" applyFont="1" applyFill="1" applyBorder="1" applyAlignment="1">
      <alignment horizontal="center" vertical="center"/>
    </xf>
    <xf numFmtId="0" fontId="22" fillId="12" borderId="0" xfId="0" applyFont="1" applyFill="1" applyBorder="1" applyAlignment="1">
      <alignment vertical="center"/>
    </xf>
    <xf numFmtId="0" fontId="0" fillId="12" borderId="0" xfId="0" applyFill="1" applyBorder="1" applyAlignment="1">
      <alignment vertical="center"/>
    </xf>
    <xf numFmtId="171" fontId="10" fillId="12" borderId="0" xfId="0" applyNumberFormat="1" applyFont="1" applyFill="1" applyBorder="1" applyAlignment="1">
      <alignment horizontal="center" vertical="center" wrapText="1"/>
    </xf>
    <xf numFmtId="171" fontId="37" fillId="12" borderId="0" xfId="0" applyNumberFormat="1" applyFont="1" applyFill="1" applyBorder="1" applyAlignment="1">
      <alignment horizontal="center" vertical="center" wrapText="1"/>
    </xf>
    <xf numFmtId="0" fontId="0" fillId="12" borderId="28" xfId="0" applyFill="1" applyBorder="1" applyAlignment="1">
      <alignment vertical="center"/>
    </xf>
    <xf numFmtId="171" fontId="37" fillId="12" borderId="28" xfId="0" applyNumberFormat="1" applyFont="1" applyFill="1" applyBorder="1" applyAlignment="1">
      <alignment horizontal="center" vertical="center"/>
    </xf>
    <xf numFmtId="171" fontId="10" fillId="12" borderId="28" xfId="0" applyNumberFormat="1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vertical="center"/>
    </xf>
    <xf numFmtId="0" fontId="8" fillId="12" borderId="12" xfId="0" applyFont="1" applyFill="1" applyBorder="1" applyAlignment="1">
      <alignment horizontal="center" vertical="center" wrapText="1"/>
    </xf>
    <xf numFmtId="171" fontId="37" fillId="12" borderId="12" xfId="0" applyNumberFormat="1" applyFont="1" applyFill="1" applyBorder="1" applyAlignment="1">
      <alignment horizontal="center" vertical="center"/>
    </xf>
    <xf numFmtId="171" fontId="10" fillId="12" borderId="12" xfId="0" applyNumberFormat="1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 wrapText="1"/>
    </xf>
    <xf numFmtId="169" fontId="37" fillId="12" borderId="12" xfId="1" applyNumberFormat="1" applyFont="1" applyFill="1" applyBorder="1" applyAlignment="1">
      <alignment vertical="center"/>
    </xf>
    <xf numFmtId="169" fontId="10" fillId="12" borderId="12" xfId="1" applyNumberFormat="1" applyFont="1" applyFill="1" applyBorder="1" applyAlignment="1">
      <alignment vertical="center"/>
    </xf>
    <xf numFmtId="169" fontId="42" fillId="12" borderId="12" xfId="1" applyNumberFormat="1" applyFont="1" applyFill="1" applyBorder="1" applyAlignment="1">
      <alignment vertical="center"/>
    </xf>
    <xf numFmtId="169" fontId="18" fillId="12" borderId="12" xfId="1" applyNumberFormat="1" applyFont="1" applyFill="1" applyBorder="1" applyAlignment="1">
      <alignment vertical="center"/>
    </xf>
    <xf numFmtId="0" fontId="44" fillId="8" borderId="4" xfId="0" applyFont="1" applyFill="1" applyBorder="1" applyAlignment="1">
      <alignment horizontal="center"/>
    </xf>
    <xf numFmtId="0" fontId="44" fillId="8" borderId="7" xfId="0" applyFont="1" applyFill="1" applyBorder="1" applyAlignment="1">
      <alignment horizontal="center"/>
    </xf>
    <xf numFmtId="0" fontId="44" fillId="8" borderId="13" xfId="0" applyFont="1" applyFill="1" applyBorder="1" applyAlignment="1">
      <alignment horizontal="center"/>
    </xf>
    <xf numFmtId="0" fontId="44" fillId="9" borderId="10" xfId="0" applyFont="1" applyFill="1" applyBorder="1" applyAlignment="1">
      <alignment horizontal="right"/>
    </xf>
    <xf numFmtId="0" fontId="44" fillId="8" borderId="10" xfId="0" applyFont="1" applyFill="1" applyBorder="1" applyAlignment="1">
      <alignment horizontal="center"/>
    </xf>
    <xf numFmtId="0" fontId="0" fillId="12" borderId="0" xfId="0" applyFill="1"/>
    <xf numFmtId="0" fontId="0" fillId="12" borderId="0" xfId="0" applyFill="1" applyAlignment="1">
      <alignment vertical="center"/>
    </xf>
    <xf numFmtId="0" fontId="8" fillId="12" borderId="28" xfId="0" applyFont="1" applyFill="1" applyBorder="1" applyAlignment="1">
      <alignment vertical="center"/>
    </xf>
    <xf numFmtId="0" fontId="8" fillId="12" borderId="28" xfId="0" applyFont="1" applyFill="1" applyBorder="1" applyAlignment="1">
      <alignment horizontal="center" vertical="center"/>
    </xf>
    <xf numFmtId="171" fontId="37" fillId="12" borderId="28" xfId="0" applyNumberFormat="1" applyFont="1" applyFill="1" applyBorder="1" applyAlignment="1">
      <alignment horizontal="center" vertical="center" wrapText="1"/>
    </xf>
    <xf numFmtId="171" fontId="10" fillId="12" borderId="28" xfId="0" applyNumberFormat="1" applyFont="1" applyFill="1" applyBorder="1" applyAlignment="1">
      <alignment horizontal="center" vertical="center" wrapText="1"/>
    </xf>
    <xf numFmtId="171" fontId="10" fillId="12" borderId="0" xfId="0" applyNumberFormat="1" applyFont="1" applyFill="1" applyAlignment="1">
      <alignment horizontal="center" vertical="center"/>
    </xf>
    <xf numFmtId="171" fontId="45" fillId="12" borderId="0" xfId="0" applyNumberFormat="1" applyFont="1" applyFill="1" applyAlignment="1">
      <alignment horizontal="center" vertical="center"/>
    </xf>
    <xf numFmtId="0" fontId="0" fillId="12" borderId="12" xfId="0" applyFill="1" applyBorder="1" applyAlignment="1">
      <alignment vertical="center"/>
    </xf>
    <xf numFmtId="0" fontId="11" fillId="12" borderId="12" xfId="0" applyFont="1" applyFill="1" applyBorder="1" applyAlignment="1">
      <alignment vertical="center"/>
    </xf>
    <xf numFmtId="0" fontId="8" fillId="12" borderId="12" xfId="0" applyFont="1" applyFill="1" applyBorder="1" applyAlignment="1">
      <alignment horizontal="center" vertical="center"/>
    </xf>
    <xf numFmtId="171" fontId="45" fillId="12" borderId="12" xfId="0" applyNumberFormat="1" applyFont="1" applyFill="1" applyBorder="1" applyAlignment="1">
      <alignment horizontal="center" vertical="center"/>
    </xf>
    <xf numFmtId="0" fontId="46" fillId="12" borderId="0" xfId="0" applyFont="1" applyFill="1"/>
    <xf numFmtId="0" fontId="44" fillId="8" borderId="5" xfId="0" applyFont="1" applyFill="1" applyBorder="1" applyAlignment="1">
      <alignment horizontal="center"/>
    </xf>
    <xf numFmtId="0" fontId="44" fillId="8" borderId="8" xfId="0" applyFont="1" applyFill="1" applyBorder="1" applyAlignment="1">
      <alignment horizontal="center"/>
    </xf>
    <xf numFmtId="0" fontId="26" fillId="12" borderId="28" xfId="0" applyFont="1" applyFill="1" applyBorder="1" applyAlignment="1">
      <alignment horizontal="right" vertical="center" wrapText="1"/>
    </xf>
    <xf numFmtId="171" fontId="26" fillId="12" borderId="28" xfId="0" applyNumberFormat="1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right" vertical="center" wrapText="1"/>
    </xf>
    <xf numFmtId="171" fontId="10" fillId="12" borderId="31" xfId="0" applyNumberFormat="1" applyFont="1" applyFill="1" applyBorder="1" applyAlignment="1">
      <alignment horizontal="center" vertical="center"/>
    </xf>
    <xf numFmtId="171" fontId="37" fillId="12" borderId="31" xfId="0" applyNumberFormat="1" applyFont="1" applyFill="1" applyBorder="1" applyAlignment="1">
      <alignment horizontal="center" vertical="center"/>
    </xf>
    <xf numFmtId="0" fontId="0" fillId="12" borderId="31" xfId="0" applyFill="1" applyBorder="1" applyAlignment="1">
      <alignment vertical="center"/>
    </xf>
    <xf numFmtId="0" fontId="9" fillId="12" borderId="28" xfId="0" applyFont="1" applyFill="1" applyBorder="1" applyAlignment="1">
      <alignment vertical="top"/>
    </xf>
    <xf numFmtId="0" fontId="11" fillId="12" borderId="28" xfId="0" applyFont="1" applyFill="1" applyBorder="1" applyAlignment="1">
      <alignment vertical="top"/>
    </xf>
    <xf numFmtId="0" fontId="29" fillId="12" borderId="28" xfId="0" applyFont="1" applyFill="1" applyBorder="1" applyAlignment="1">
      <alignment horizontal="right" vertical="center" wrapText="1"/>
    </xf>
    <xf numFmtId="171" fontId="41" fillId="12" borderId="28" xfId="0" applyNumberFormat="1" applyFont="1" applyFill="1" applyBorder="1" applyAlignment="1">
      <alignment horizontal="center" vertical="center"/>
    </xf>
    <xf numFmtId="0" fontId="23" fillId="12" borderId="28" xfId="0" applyFont="1" applyFill="1" applyBorder="1" applyAlignment="1">
      <alignment vertical="center"/>
    </xf>
    <xf numFmtId="0" fontId="10" fillId="12" borderId="12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8" fillId="10" borderId="3" xfId="0" applyFont="1" applyFill="1" applyBorder="1" applyAlignment="1">
      <alignment horizontal="center" vertical="center"/>
    </xf>
    <xf numFmtId="0" fontId="48" fillId="10" borderId="4" xfId="0" applyFont="1" applyFill="1" applyBorder="1" applyAlignment="1">
      <alignment horizontal="center" vertical="center" wrapText="1"/>
    </xf>
    <xf numFmtId="0" fontId="48" fillId="10" borderId="5" xfId="0" applyFont="1" applyFill="1" applyBorder="1" applyAlignment="1">
      <alignment horizontal="center" vertical="center"/>
    </xf>
    <xf numFmtId="0" fontId="48" fillId="10" borderId="6" xfId="0" applyFont="1" applyFill="1" applyBorder="1" applyAlignment="1">
      <alignment horizontal="center" vertical="center"/>
    </xf>
    <xf numFmtId="0" fontId="48" fillId="10" borderId="7" xfId="0" applyFont="1" applyFill="1" applyBorder="1" applyAlignment="1">
      <alignment horizontal="center" vertical="center" wrapText="1"/>
    </xf>
    <xf numFmtId="0" fontId="48" fillId="10" borderId="8" xfId="0" applyFont="1" applyFill="1" applyBorder="1" applyAlignment="1">
      <alignment horizontal="center" vertical="center"/>
    </xf>
    <xf numFmtId="0" fontId="48" fillId="10" borderId="7" xfId="0" applyFont="1" applyFill="1" applyBorder="1" applyAlignment="1">
      <alignment horizontal="center" vertical="center"/>
    </xf>
    <xf numFmtId="0" fontId="48" fillId="10" borderId="9" xfId="0" applyFont="1" applyFill="1" applyBorder="1" applyAlignment="1">
      <alignment horizontal="center" vertical="center"/>
    </xf>
    <xf numFmtId="0" fontId="48" fillId="13" borderId="10" xfId="0" applyFont="1" applyFill="1" applyBorder="1" applyAlignment="1">
      <alignment horizontal="center" vertical="center"/>
    </xf>
    <xf numFmtId="0" fontId="48" fillId="10" borderId="14" xfId="0" applyFont="1" applyFill="1" applyBorder="1" applyAlignment="1">
      <alignment horizontal="center" vertical="center"/>
    </xf>
    <xf numFmtId="0" fontId="48" fillId="10" borderId="15" xfId="0" applyFont="1" applyFill="1" applyBorder="1" applyAlignment="1">
      <alignment horizontal="center" vertical="center" wrapText="1"/>
    </xf>
    <xf numFmtId="0" fontId="48" fillId="10" borderId="15" xfId="0" applyFont="1" applyFill="1" applyBorder="1" applyAlignment="1">
      <alignment horizontal="center" vertical="center"/>
    </xf>
    <xf numFmtId="171" fontId="9" fillId="0" borderId="1" xfId="0" applyNumberFormat="1" applyFont="1" applyFill="1" applyBorder="1" applyAlignment="1">
      <alignment horizontal="center" vertical="top"/>
    </xf>
    <xf numFmtId="0" fontId="37" fillId="12" borderId="12" xfId="0" applyFont="1" applyFill="1" applyBorder="1" applyAlignment="1">
      <alignment horizontal="center" vertical="center"/>
    </xf>
    <xf numFmtId="0" fontId="11" fillId="12" borderId="12" xfId="0" applyFont="1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10" fillId="12" borderId="1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right" vertical="center"/>
    </xf>
    <xf numFmtId="0" fontId="48" fillId="10" borderId="17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wrapText="1"/>
    </xf>
    <xf numFmtId="0" fontId="48" fillId="10" borderId="4" xfId="0" applyFont="1" applyFill="1" applyBorder="1" applyAlignment="1">
      <alignment horizontal="center" vertical="center"/>
    </xf>
    <xf numFmtId="0" fontId="48" fillId="10" borderId="18" xfId="0" applyFont="1" applyFill="1" applyBorder="1" applyAlignment="1">
      <alignment horizontal="center" vertical="center"/>
    </xf>
    <xf numFmtId="171" fontId="0" fillId="0" borderId="0" xfId="0" applyNumberFormat="1" applyBorder="1"/>
    <xf numFmtId="0" fontId="47" fillId="0" borderId="0" xfId="0" applyFont="1" applyBorder="1"/>
    <xf numFmtId="0" fontId="47" fillId="0" borderId="0" xfId="0" applyFont="1"/>
    <xf numFmtId="0" fontId="3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/>
    </xf>
    <xf numFmtId="0" fontId="8" fillId="0" borderId="33" xfId="0" applyFont="1" applyFill="1" applyBorder="1" applyAlignment="1">
      <alignment horizontal="right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/>
    </xf>
    <xf numFmtId="171" fontId="37" fillId="0" borderId="33" xfId="0" applyNumberFormat="1" applyFont="1" applyFill="1" applyBorder="1" applyAlignment="1">
      <alignment horizontal="center" vertical="center"/>
    </xf>
    <xf numFmtId="171" fontId="10" fillId="0" borderId="33" xfId="0" applyNumberFormat="1" applyFont="1" applyFill="1" applyBorder="1" applyAlignment="1">
      <alignment horizontal="center" vertical="center"/>
    </xf>
    <xf numFmtId="171" fontId="8" fillId="0" borderId="33" xfId="0" applyNumberFormat="1" applyFont="1" applyFill="1" applyBorder="1" applyAlignment="1">
      <alignment horizontal="center" vertical="center"/>
    </xf>
    <xf numFmtId="171" fontId="8" fillId="0" borderId="34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44" fillId="8" borderId="19" xfId="0" applyFont="1" applyFill="1" applyBorder="1" applyAlignment="1">
      <alignment horizontal="center"/>
    </xf>
    <xf numFmtId="0" fontId="44" fillId="8" borderId="20" xfId="0" applyFont="1" applyFill="1" applyBorder="1" applyAlignment="1">
      <alignment horizontal="center"/>
    </xf>
    <xf numFmtId="0" fontId="44" fillId="8" borderId="21" xfId="0" applyFont="1" applyFill="1" applyBorder="1" applyAlignment="1">
      <alignment horizontal="center"/>
    </xf>
    <xf numFmtId="0" fontId="44" fillId="8" borderId="22" xfId="0" applyFont="1" applyFill="1" applyBorder="1" applyAlignment="1">
      <alignment horizontal="center"/>
    </xf>
    <xf numFmtId="0" fontId="44" fillId="8" borderId="23" xfId="0" applyFont="1" applyFill="1" applyBorder="1" applyAlignment="1">
      <alignment horizontal="center"/>
    </xf>
    <xf numFmtId="0" fontId="44" fillId="8" borderId="24" xfId="0" applyFont="1" applyFill="1" applyBorder="1" applyAlignment="1">
      <alignment horizontal="center"/>
    </xf>
    <xf numFmtId="0" fontId="44" fillId="8" borderId="2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12" fillId="12" borderId="0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10" fillId="12" borderId="12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/>
    </xf>
    <xf numFmtId="0" fontId="7" fillId="8" borderId="22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0" fontId="10" fillId="12" borderId="28" xfId="0" applyFont="1" applyFill="1" applyBorder="1" applyAlignment="1">
      <alignment horizontal="center" vertical="center" wrapText="1"/>
    </xf>
    <xf numFmtId="0" fontId="37" fillId="12" borderId="0" xfId="0" applyFont="1" applyFill="1" applyBorder="1" applyAlignment="1">
      <alignment horizontal="right" vertical="center" wrapText="1"/>
    </xf>
    <xf numFmtId="0" fontId="50" fillId="12" borderId="0" xfId="0" applyFont="1" applyFill="1" applyBorder="1" applyAlignment="1">
      <alignment horizontal="right" vertical="center" wrapText="1"/>
    </xf>
    <xf numFmtId="0" fontId="10" fillId="12" borderId="28" xfId="0" applyFont="1" applyFill="1" applyBorder="1" applyAlignment="1">
      <alignment horizontal="right" vertical="center" wrapText="1"/>
    </xf>
    <xf numFmtId="0" fontId="10" fillId="12" borderId="31" xfId="0" applyFont="1" applyFill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/>
    </xf>
    <xf numFmtId="171" fontId="8" fillId="0" borderId="0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8" fillId="10" borderId="20" xfId="0" applyFont="1" applyFill="1" applyBorder="1" applyAlignment="1">
      <alignment horizontal="center"/>
    </xf>
    <xf numFmtId="0" fontId="48" fillId="10" borderId="21" xfId="0" applyFont="1" applyFill="1" applyBorder="1" applyAlignment="1">
      <alignment horizontal="center"/>
    </xf>
    <xf numFmtId="0" fontId="48" fillId="10" borderId="8" xfId="0" applyFont="1" applyFill="1" applyBorder="1" applyAlignment="1">
      <alignment horizontal="center" vertical="center"/>
    </xf>
    <xf numFmtId="0" fontId="48" fillId="10" borderId="0" xfId="0" applyFont="1" applyFill="1" applyBorder="1" applyAlignment="1">
      <alignment horizontal="center" vertical="center"/>
    </xf>
    <xf numFmtId="0" fontId="48" fillId="10" borderId="2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תוכנית פיתוח 2007-20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0</xdr:row>
      <xdr:rowOff>95250</xdr:rowOff>
    </xdr:from>
    <xdr:to>
      <xdr:col>5</xdr:col>
      <xdr:colOff>38100</xdr:colOff>
      <xdr:row>4</xdr:row>
      <xdr:rowOff>76200</xdr:rowOff>
    </xdr:to>
    <xdr:pic>
      <xdr:nvPicPr>
        <xdr:cNvPr id="7505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5295600" y="95250"/>
          <a:ext cx="23717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8</xdr:col>
      <xdr:colOff>304800</xdr:colOff>
      <xdr:row>4</xdr:row>
      <xdr:rowOff>0</xdr:rowOff>
    </xdr:to>
    <xdr:pic>
      <xdr:nvPicPr>
        <xdr:cNvPr id="3068" name="תמונה 5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461762475" y="47625"/>
          <a:ext cx="2695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657225</xdr:colOff>
      <xdr:row>0</xdr:row>
      <xdr:rowOff>85725</xdr:rowOff>
    </xdr:from>
    <xdr:to>
      <xdr:col>8</xdr:col>
      <xdr:colOff>914400</xdr:colOff>
      <xdr:row>4</xdr:row>
      <xdr:rowOff>142875</xdr:rowOff>
    </xdr:to>
    <xdr:pic>
      <xdr:nvPicPr>
        <xdr:cNvPr id="3409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600275" y="85725"/>
          <a:ext cx="2657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0</xdr:row>
      <xdr:rowOff>114300</xdr:rowOff>
    </xdr:from>
    <xdr:to>
      <xdr:col>8</xdr:col>
      <xdr:colOff>838200</xdr:colOff>
      <xdr:row>5</xdr:row>
      <xdr:rowOff>19050</xdr:rowOff>
    </xdr:to>
    <xdr:pic>
      <xdr:nvPicPr>
        <xdr:cNvPr id="1433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400125" y="114300"/>
          <a:ext cx="2667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114300</xdr:rowOff>
    </xdr:from>
    <xdr:to>
      <xdr:col>8</xdr:col>
      <xdr:colOff>838200</xdr:colOff>
      <xdr:row>5</xdr:row>
      <xdr:rowOff>19050</xdr:rowOff>
    </xdr:to>
    <xdr:pic>
      <xdr:nvPicPr>
        <xdr:cNvPr id="1434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400125" y="114300"/>
          <a:ext cx="2667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400050</xdr:colOff>
      <xdr:row>0</xdr:row>
      <xdr:rowOff>76200</xdr:rowOff>
    </xdr:from>
    <xdr:to>
      <xdr:col>7</xdr:col>
      <xdr:colOff>247650</xdr:colOff>
      <xdr:row>4</xdr:row>
      <xdr:rowOff>142875</xdr:rowOff>
    </xdr:to>
    <xdr:pic>
      <xdr:nvPicPr>
        <xdr:cNvPr id="6553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305000" y="76200"/>
          <a:ext cx="2276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76200</xdr:rowOff>
    </xdr:from>
    <xdr:to>
      <xdr:col>7</xdr:col>
      <xdr:colOff>247650</xdr:colOff>
      <xdr:row>4</xdr:row>
      <xdr:rowOff>142875</xdr:rowOff>
    </xdr:to>
    <xdr:pic>
      <xdr:nvPicPr>
        <xdr:cNvPr id="6554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305000" y="76200"/>
          <a:ext cx="2276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76200</xdr:rowOff>
    </xdr:from>
    <xdr:to>
      <xdr:col>7</xdr:col>
      <xdr:colOff>314325</xdr:colOff>
      <xdr:row>4</xdr:row>
      <xdr:rowOff>142875</xdr:rowOff>
    </xdr:to>
    <xdr:pic>
      <xdr:nvPicPr>
        <xdr:cNvPr id="5531" name="תמונה 3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333575" y="76200"/>
          <a:ext cx="24955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495300</xdr:colOff>
      <xdr:row>0</xdr:row>
      <xdr:rowOff>76200</xdr:rowOff>
    </xdr:from>
    <xdr:to>
      <xdr:col>7</xdr:col>
      <xdr:colOff>1038225</xdr:colOff>
      <xdr:row>4</xdr:row>
      <xdr:rowOff>142875</xdr:rowOff>
    </xdr:to>
    <xdr:pic>
      <xdr:nvPicPr>
        <xdr:cNvPr id="5532" name="תמונה 3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609675" y="76200"/>
          <a:ext cx="3219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542925</xdr:colOff>
      <xdr:row>0</xdr:row>
      <xdr:rowOff>76200</xdr:rowOff>
    </xdr:from>
    <xdr:to>
      <xdr:col>7</xdr:col>
      <xdr:colOff>447675</xdr:colOff>
      <xdr:row>4</xdr:row>
      <xdr:rowOff>142875</xdr:rowOff>
    </xdr:to>
    <xdr:pic>
      <xdr:nvPicPr>
        <xdr:cNvPr id="9556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410689425" y="76200"/>
          <a:ext cx="25146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66675</xdr:rowOff>
    </xdr:from>
    <xdr:to>
      <xdr:col>7</xdr:col>
      <xdr:colOff>790575</xdr:colOff>
      <xdr:row>4</xdr:row>
      <xdr:rowOff>123825</xdr:rowOff>
    </xdr:to>
    <xdr:pic>
      <xdr:nvPicPr>
        <xdr:cNvPr id="8529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638250" y="66675"/>
          <a:ext cx="23431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66675</xdr:rowOff>
    </xdr:from>
    <xdr:to>
      <xdr:col>7</xdr:col>
      <xdr:colOff>704850</xdr:colOff>
      <xdr:row>4</xdr:row>
      <xdr:rowOff>123825</xdr:rowOff>
    </xdr:to>
    <xdr:pic>
      <xdr:nvPicPr>
        <xdr:cNvPr id="238873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723975" y="66675"/>
          <a:ext cx="25527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819150</xdr:colOff>
      <xdr:row>0</xdr:row>
      <xdr:rowOff>66675</xdr:rowOff>
    </xdr:from>
    <xdr:to>
      <xdr:col>9</xdr:col>
      <xdr:colOff>200025</xdr:colOff>
      <xdr:row>4</xdr:row>
      <xdr:rowOff>133350</xdr:rowOff>
    </xdr:to>
    <xdr:pic>
      <xdr:nvPicPr>
        <xdr:cNvPr id="4433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3857325" y="66675"/>
          <a:ext cx="2962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66675</xdr:rowOff>
    </xdr:from>
    <xdr:to>
      <xdr:col>9</xdr:col>
      <xdr:colOff>0</xdr:colOff>
      <xdr:row>4</xdr:row>
      <xdr:rowOff>133350</xdr:rowOff>
    </xdr:to>
    <xdr:pic>
      <xdr:nvPicPr>
        <xdr:cNvPr id="212273" name="תמונה 2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552650" y="66675"/>
          <a:ext cx="22764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819150</xdr:colOff>
      <xdr:row>0</xdr:row>
      <xdr:rowOff>38100</xdr:rowOff>
    </xdr:from>
    <xdr:to>
      <xdr:col>6</xdr:col>
      <xdr:colOff>819150</xdr:colOff>
      <xdr:row>4</xdr:row>
      <xdr:rowOff>104775</xdr:rowOff>
    </xdr:to>
    <xdr:pic>
      <xdr:nvPicPr>
        <xdr:cNvPr id="216530" name="תמונה 5" descr="מרגלית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6" t="45799" r="38976" b="31100"/>
        <a:stretch>
          <a:fillRect/>
        </a:stretch>
      </xdr:blipFill>
      <xdr:spPr bwMode="auto">
        <a:xfrm>
          <a:off x="154943175" y="38100"/>
          <a:ext cx="26765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34"/>
  <sheetViews>
    <sheetView rightToLeft="1" view="pageBreakPreview" topLeftCell="A18" zoomScale="85" zoomScaleNormal="100" zoomScaleSheetLayoutView="85" workbookViewId="0">
      <selection activeCell="D31" sqref="D31:D35"/>
    </sheetView>
  </sheetViews>
  <sheetFormatPr defaultRowHeight="12.75" x14ac:dyDescent="0.2"/>
  <cols>
    <col min="1" max="1" width="48" customWidth="1"/>
    <col min="2" max="2" width="19.7109375" customWidth="1"/>
    <col min="3" max="3" width="16.42578125" bestFit="1" customWidth="1"/>
    <col min="4" max="4" width="17" customWidth="1"/>
    <col min="5" max="5" width="15.5703125" customWidth="1"/>
    <col min="6" max="6" width="15.140625" customWidth="1"/>
    <col min="7" max="8" width="16.85546875" bestFit="1" customWidth="1"/>
    <col min="9" max="9" width="14.85546875" bestFit="1" customWidth="1"/>
    <col min="10" max="10" width="16.85546875" bestFit="1" customWidth="1"/>
  </cols>
  <sheetData>
    <row r="6" spans="1:14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107"/>
      <c r="L6" s="107"/>
      <c r="M6" s="107"/>
      <c r="N6" s="107"/>
    </row>
    <row r="7" spans="1:14" ht="17.25" customHeight="1" x14ac:dyDescent="0.35">
      <c r="A7" s="274"/>
      <c r="B7" s="274"/>
      <c r="C7" s="274"/>
      <c r="D7" s="274"/>
      <c r="E7" s="274"/>
      <c r="F7" s="274"/>
      <c r="G7" s="274"/>
      <c r="H7" s="274"/>
      <c r="I7" s="274"/>
      <c r="J7" s="274"/>
    </row>
    <row r="8" spans="1:14" ht="21" customHeight="1" x14ac:dyDescent="0.4">
      <c r="A8" s="275" t="s">
        <v>92</v>
      </c>
      <c r="B8" s="275"/>
      <c r="C8" s="275"/>
      <c r="D8" s="275"/>
      <c r="E8" s="275"/>
      <c r="F8" s="275"/>
      <c r="G8" s="275"/>
      <c r="H8" s="275"/>
      <c r="I8" s="275"/>
      <c r="J8" s="275"/>
    </row>
    <row r="9" spans="1:14" ht="24" thickBot="1" x14ac:dyDescent="0.4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4" ht="18.75" x14ac:dyDescent="0.3">
      <c r="A10" s="194" t="s">
        <v>40</v>
      </c>
      <c r="B10" s="194" t="s">
        <v>0</v>
      </c>
      <c r="C10" s="267" t="s">
        <v>6</v>
      </c>
      <c r="D10" s="268"/>
      <c r="E10" s="268"/>
      <c r="F10" s="268"/>
      <c r="G10" s="268"/>
      <c r="H10" s="268"/>
      <c r="I10" s="268"/>
      <c r="J10" s="269"/>
    </row>
    <row r="11" spans="1:14" ht="18.75" x14ac:dyDescent="0.3">
      <c r="A11" s="195"/>
      <c r="B11" s="195" t="s">
        <v>3</v>
      </c>
      <c r="C11" s="196" t="s">
        <v>16</v>
      </c>
      <c r="D11" s="270" t="s">
        <v>45</v>
      </c>
      <c r="E11" s="270"/>
      <c r="F11" s="271"/>
      <c r="G11" s="196" t="s">
        <v>18</v>
      </c>
      <c r="H11" s="270" t="s">
        <v>46</v>
      </c>
      <c r="I11" s="270"/>
      <c r="J11" s="272"/>
    </row>
    <row r="12" spans="1:14" ht="18.75" x14ac:dyDescent="0.3">
      <c r="A12" s="195"/>
      <c r="B12" s="195" t="s">
        <v>4</v>
      </c>
      <c r="C12" s="195" t="s">
        <v>15</v>
      </c>
      <c r="D12" s="273" t="s">
        <v>17</v>
      </c>
      <c r="E12" s="270"/>
      <c r="F12" s="271"/>
      <c r="G12" s="195" t="s">
        <v>21</v>
      </c>
      <c r="H12" s="273" t="s">
        <v>17</v>
      </c>
      <c r="I12" s="270"/>
      <c r="J12" s="271"/>
    </row>
    <row r="13" spans="1:14" ht="19.5" thickBot="1" x14ac:dyDescent="0.35">
      <c r="A13" s="197"/>
      <c r="B13" s="198"/>
      <c r="C13" s="198" t="s">
        <v>7</v>
      </c>
      <c r="D13" s="198">
        <v>2018</v>
      </c>
      <c r="E13" s="198">
        <v>2019</v>
      </c>
      <c r="F13" s="198">
        <v>2020</v>
      </c>
      <c r="G13" s="198" t="s">
        <v>22</v>
      </c>
      <c r="H13" s="198">
        <v>2018</v>
      </c>
      <c r="I13" s="198">
        <v>2019</v>
      </c>
      <c r="J13" s="198">
        <v>2020</v>
      </c>
    </row>
    <row r="14" spans="1:14" ht="21" customHeight="1" x14ac:dyDescent="0.2"/>
    <row r="15" spans="1:14" ht="45" customHeight="1" x14ac:dyDescent="0.3">
      <c r="A15" s="50" t="s">
        <v>14</v>
      </c>
      <c r="B15" s="112">
        <f>'אגף ההנדסה'!F61</f>
        <v>42874725</v>
      </c>
      <c r="C15" s="52">
        <f>'אגף ההנדסה'!G61</f>
        <v>21970000</v>
      </c>
      <c r="D15" s="53">
        <f>'אגף ההנדסה'!H61</f>
        <v>8410000</v>
      </c>
      <c r="E15" s="53">
        <f>'אגף ההנדסה'!I61</f>
        <v>7740000</v>
      </c>
      <c r="F15" s="53">
        <f>'אגף ההנדסה'!J61</f>
        <v>3820000</v>
      </c>
      <c r="G15" s="52">
        <f>'אגף ההנדסה'!K61</f>
        <v>19404725</v>
      </c>
      <c r="H15" s="53">
        <f>'אגף ההנדסה'!L61</f>
        <v>19404725</v>
      </c>
      <c r="I15" s="53">
        <f>'אגף ההנדסה'!M61</f>
        <v>0</v>
      </c>
      <c r="J15" s="53">
        <f>'אגף ההנדסה'!N61</f>
        <v>0</v>
      </c>
      <c r="K15" s="26"/>
      <c r="L15" s="27"/>
    </row>
    <row r="16" spans="1:14" ht="45" customHeight="1" x14ac:dyDescent="0.2">
      <c r="A16" s="50" t="s">
        <v>61</v>
      </c>
      <c r="B16" s="112">
        <f>'מינהל חינוך'!G44</f>
        <v>34900000</v>
      </c>
      <c r="C16" s="52">
        <f>'מינהל חינוך'!H44</f>
        <v>30900000</v>
      </c>
      <c r="D16" s="53">
        <f>'מינהל חינוך'!I44</f>
        <v>15800000</v>
      </c>
      <c r="E16" s="53">
        <f>'מינהל חינוך'!J44</f>
        <v>16600000</v>
      </c>
      <c r="F16" s="53">
        <f>'מינהל חינוך'!K44</f>
        <v>0</v>
      </c>
      <c r="G16" s="52">
        <f>'מינהל חינוך'!L44</f>
        <v>4000000</v>
      </c>
      <c r="H16" s="53">
        <f>'מינהל חינוך'!M44</f>
        <v>4000000</v>
      </c>
      <c r="I16" s="53">
        <f>'מינהל חינוך'!N44</f>
        <v>0</v>
      </c>
      <c r="J16" s="53">
        <f>'מינהל חינוך'!O44</f>
        <v>0</v>
      </c>
    </row>
    <row r="17" spans="1:11" ht="45" customHeight="1" x14ac:dyDescent="0.2">
      <c r="A17" s="50" t="s">
        <v>258</v>
      </c>
      <c r="B17" s="112">
        <f>'אגף מינהל לוגיסטיקה'!G25</f>
        <v>36580000</v>
      </c>
      <c r="C17" s="52">
        <f>'אגף מינהל לוגיסטיקה'!H25</f>
        <v>36580000</v>
      </c>
      <c r="D17" s="53">
        <f>'אגף מינהל לוגיסטיקה'!I25</f>
        <v>9000000</v>
      </c>
      <c r="E17" s="53">
        <f>'אגף מינהל לוגיסטיקה'!J25</f>
        <v>27580000</v>
      </c>
      <c r="F17" s="53">
        <f>'אגף מינהל לוגיסטיקה'!K25</f>
        <v>0</v>
      </c>
      <c r="G17" s="52">
        <f>'אגף מינהל לוגיסטיקה'!L25</f>
        <v>0</v>
      </c>
      <c r="H17" s="53">
        <f>'אגף מינהל לוגיסטיקה'!M25</f>
        <v>0</v>
      </c>
      <c r="I17" s="53">
        <f>'אגף מינהל לוגיסטיקה'!N25</f>
        <v>0</v>
      </c>
      <c r="J17" s="53">
        <f>'אגף מינהל לוגיסטיקה'!O25</f>
        <v>0</v>
      </c>
    </row>
    <row r="18" spans="1:11" ht="45" customHeight="1" x14ac:dyDescent="0.2">
      <c r="A18" s="50" t="s">
        <v>35</v>
      </c>
      <c r="B18" s="112">
        <f>'אגף הפיקוח'!F21</f>
        <v>2750000</v>
      </c>
      <c r="C18" s="52">
        <f>'אגף הפיקוח'!G21</f>
        <v>2750000</v>
      </c>
      <c r="D18" s="53">
        <f>'אגף הפיקוח'!H21</f>
        <v>1000000</v>
      </c>
      <c r="E18" s="53">
        <f>'אגף הפיקוח'!I21</f>
        <v>1750000</v>
      </c>
      <c r="F18" s="53">
        <f>'אגף הפיקוח'!J21</f>
        <v>0</v>
      </c>
      <c r="G18" s="52">
        <f>'אגף הפיקוח'!K21</f>
        <v>0</v>
      </c>
      <c r="H18" s="53">
        <f>'אגף הפיקוח'!L21</f>
        <v>0</v>
      </c>
      <c r="I18" s="53">
        <f>'אגף הפיקוח'!M21</f>
        <v>0</v>
      </c>
      <c r="J18" s="53">
        <f>'אגף הפיקוח'!N21</f>
        <v>0</v>
      </c>
    </row>
    <row r="19" spans="1:11" ht="45" customHeight="1" x14ac:dyDescent="0.3">
      <c r="A19" s="50" t="s">
        <v>38</v>
      </c>
      <c r="B19" s="112">
        <f>'אגף לאיכות הסביבה'!F26</f>
        <v>17150000</v>
      </c>
      <c r="C19" s="52">
        <f>'אגף לאיכות הסביבה'!G26</f>
        <v>17150000</v>
      </c>
      <c r="D19" s="53">
        <f>'אגף לאיכות הסביבה'!H26</f>
        <v>4000000</v>
      </c>
      <c r="E19" s="53">
        <f>'אגף לאיכות הסביבה'!I26</f>
        <v>6800000</v>
      </c>
      <c r="F19" s="53">
        <f>'אגף לאיכות הסביבה'!J26</f>
        <v>6350000</v>
      </c>
      <c r="G19" s="52">
        <f>'אגף לאיכות הסביבה'!K26</f>
        <v>0</v>
      </c>
      <c r="H19" s="53">
        <f>'אגף לאיכות הסביבה'!L26</f>
        <v>0</v>
      </c>
      <c r="I19" s="53">
        <f>'אגף לאיכות הסביבה'!M26</f>
        <v>0</v>
      </c>
      <c r="J19" s="53">
        <f>'אגף לאיכות הסביבה'!N26</f>
        <v>0</v>
      </c>
      <c r="K19" s="25"/>
    </row>
    <row r="20" spans="1:11" ht="45" customHeight="1" x14ac:dyDescent="0.2">
      <c r="A20" s="50" t="s">
        <v>41</v>
      </c>
      <c r="B20" s="112">
        <f>'אגף הרווחה'!F24</f>
        <v>11012500</v>
      </c>
      <c r="C20" s="52">
        <f>'אגף הרווחה'!G24</f>
        <v>2112500</v>
      </c>
      <c r="D20" s="53">
        <f>'אגף הרווחה'!H24</f>
        <v>500000</v>
      </c>
      <c r="E20" s="53">
        <f>'אגף הרווחה'!I24</f>
        <v>1612500</v>
      </c>
      <c r="F20" s="53">
        <f>'אגף הרווחה'!J24</f>
        <v>0</v>
      </c>
      <c r="G20" s="52">
        <f>'אגף הרווחה'!K24</f>
        <v>8900000</v>
      </c>
      <c r="H20" s="53">
        <f>'אגף הרווחה'!L24</f>
        <v>8900000</v>
      </c>
      <c r="I20" s="112">
        <f>'אגף הרווחה'!M24</f>
        <v>0</v>
      </c>
      <c r="J20" s="112">
        <f>'אגף הרווחה'!N24</f>
        <v>0</v>
      </c>
      <c r="K20" s="112"/>
    </row>
    <row r="21" spans="1:11" ht="45" customHeight="1" x14ac:dyDescent="0.2">
      <c r="A21" s="50" t="s">
        <v>49</v>
      </c>
      <c r="B21" s="112">
        <f>'אגף אחזקה'!F23</f>
        <v>13150000</v>
      </c>
      <c r="C21" s="52">
        <f>'אגף אחזקה'!G23</f>
        <v>13150000</v>
      </c>
      <c r="D21" s="53">
        <f>'אגף אחזקה'!H23</f>
        <v>7800000</v>
      </c>
      <c r="E21" s="53">
        <f>'אגף אחזקה'!I23</f>
        <v>3850000</v>
      </c>
      <c r="F21" s="53">
        <f>'אגף אחזקה'!J23</f>
        <v>1500000</v>
      </c>
      <c r="G21" s="52">
        <f>'אגף אחזקה'!K23</f>
        <v>0</v>
      </c>
      <c r="H21" s="53">
        <f>'אגף אחזקה'!L23</f>
        <v>0</v>
      </c>
      <c r="I21" s="112">
        <f>'אגף אחזקה'!M23</f>
        <v>0</v>
      </c>
      <c r="J21" s="112">
        <f>'אגף אחזקה'!N23</f>
        <v>0</v>
      </c>
    </row>
    <row r="22" spans="1:11" ht="45" customHeight="1" x14ac:dyDescent="0.2">
      <c r="A22" s="50" t="s">
        <v>78</v>
      </c>
      <c r="B22" s="112">
        <f>'מערכות מידע'!F32</f>
        <v>4072000</v>
      </c>
      <c r="C22" s="52">
        <f>'מערכות מידע'!G32</f>
        <v>3972000</v>
      </c>
      <c r="D22" s="53">
        <f>'מערכות מידע'!H32</f>
        <v>500000</v>
      </c>
      <c r="E22" s="53">
        <f>'מערכות מידע'!I32</f>
        <v>3472000</v>
      </c>
      <c r="F22" s="53">
        <f>'מערכות מידע'!J32</f>
        <v>0</v>
      </c>
      <c r="G22" s="52">
        <f>'מערכות מידע'!K32</f>
        <v>100000</v>
      </c>
      <c r="H22" s="53">
        <f>'מערכות מידע'!L32</f>
        <v>0</v>
      </c>
      <c r="I22" s="112">
        <f>'מערכות מידע'!M32</f>
        <v>0</v>
      </c>
      <c r="J22" s="112">
        <f>'מערכות מידע'!N32</f>
        <v>0</v>
      </c>
    </row>
    <row r="23" spans="1:11" ht="45" customHeight="1" x14ac:dyDescent="0.2">
      <c r="A23" s="50" t="s">
        <v>118</v>
      </c>
      <c r="B23" s="112">
        <f>'חברות בת - כיוונים'!G30</f>
        <v>4886000</v>
      </c>
      <c r="C23" s="52">
        <f>'חברות בת - כיוונים'!H30</f>
        <v>4886000</v>
      </c>
      <c r="D23" s="53">
        <f>'חברות בת - כיוונים'!I30</f>
        <v>4000000</v>
      </c>
      <c r="E23" s="53">
        <f>'חברות בת - כיוונים'!J30</f>
        <v>886000</v>
      </c>
      <c r="F23" s="53">
        <f>'חברות בת - כיוונים'!K30</f>
        <v>0</v>
      </c>
      <c r="G23" s="52">
        <f>'חברות בת - כיוונים'!L30</f>
        <v>0</v>
      </c>
      <c r="H23" s="53">
        <f>'חברות בת - כיוונים'!M30</f>
        <v>0</v>
      </c>
      <c r="I23" s="53">
        <f>'חברות בת - כיוונים'!N30</f>
        <v>0</v>
      </c>
      <c r="J23" s="53">
        <f>'חברות בת - כיוונים'!O30</f>
        <v>0</v>
      </c>
    </row>
    <row r="24" spans="1:11" ht="45" customHeight="1" x14ac:dyDescent="0.2">
      <c r="A24" s="50" t="s">
        <v>119</v>
      </c>
      <c r="B24" s="112">
        <f>'יעדים וחכל'!G19</f>
        <v>27830000</v>
      </c>
      <c r="C24" s="52">
        <f>'יעדים וחכל'!H19</f>
        <v>800000</v>
      </c>
      <c r="D24" s="53">
        <f>'יעדים וחכל'!I19</f>
        <v>0</v>
      </c>
      <c r="E24" s="53">
        <f>'יעדים וחכל'!J19</f>
        <v>800000</v>
      </c>
      <c r="F24" s="53">
        <f>'יעדים וחכל'!K19</f>
        <v>0</v>
      </c>
      <c r="G24" s="52">
        <f>'יעדים וחכל'!L19</f>
        <v>27030000</v>
      </c>
      <c r="H24" s="53">
        <f>'יעדים וחכל'!M19</f>
        <v>7330000</v>
      </c>
      <c r="I24" s="53">
        <f>'יעדים וחכל'!N19</f>
        <v>19700000</v>
      </c>
      <c r="J24" s="53">
        <f>'יעדים וחכל'!O19</f>
        <v>0</v>
      </c>
    </row>
    <row r="25" spans="1:11" ht="45" customHeight="1" x14ac:dyDescent="0.2">
      <c r="A25" s="50" t="s">
        <v>169</v>
      </c>
      <c r="B25" s="112">
        <f>'יעדים וחכל'!G26</f>
        <v>1100000</v>
      </c>
      <c r="C25" s="52">
        <f>'יעדים וחכל'!H26</f>
        <v>1100000</v>
      </c>
      <c r="D25" s="53">
        <f>'יעדים וחכל'!I26</f>
        <v>0</v>
      </c>
      <c r="E25" s="53">
        <f>'יעדים וחכל'!J26</f>
        <v>1100000</v>
      </c>
      <c r="F25" s="53">
        <f>'יעדים וחכל'!K26</f>
        <v>0</v>
      </c>
      <c r="G25" s="52">
        <f>'יעדים וחכל'!L26</f>
        <v>0</v>
      </c>
      <c r="H25" s="53">
        <f>'יעדים וחכל'!M26</f>
        <v>0</v>
      </c>
      <c r="I25" s="53">
        <f>'יעדים וחכל'!N26</f>
        <v>0</v>
      </c>
      <c r="J25" s="53">
        <f>'יעדים וחכל'!O26</f>
        <v>0</v>
      </c>
    </row>
    <row r="26" spans="1:11" ht="45" customHeight="1" x14ac:dyDescent="0.2">
      <c r="A26" s="131" t="s">
        <v>135</v>
      </c>
      <c r="B26" s="112">
        <f>C26+G26</f>
        <v>1676755177</v>
      </c>
      <c r="C26" s="52">
        <f>SUM(D26:F26)</f>
        <v>0</v>
      </c>
      <c r="D26" s="53">
        <v>0</v>
      </c>
      <c r="E26" s="53">
        <v>0</v>
      </c>
      <c r="F26" s="53">
        <v>0</v>
      </c>
      <c r="G26" s="52">
        <f>SUM(H26:J26)</f>
        <v>1676755177</v>
      </c>
      <c r="H26" s="53">
        <f>'הסכמי גג'!I76</f>
        <v>605846000</v>
      </c>
      <c r="I26" s="53">
        <f>'הסכמי גג'!J76</f>
        <v>645236777</v>
      </c>
      <c r="J26" s="53">
        <f>'הסכמי גג'!K76</f>
        <v>425672400</v>
      </c>
    </row>
    <row r="27" spans="1:11" ht="18.75" customHeight="1" x14ac:dyDescent="0.2">
      <c r="A27" s="98"/>
      <c r="B27" s="112"/>
      <c r="C27" s="52"/>
      <c r="D27" s="53"/>
      <c r="E27" s="53"/>
      <c r="F27" s="53"/>
      <c r="G27" s="52"/>
      <c r="H27" s="53"/>
      <c r="I27" s="53"/>
      <c r="J27" s="53"/>
    </row>
    <row r="28" spans="1:11" ht="71.25" customHeight="1" thickBot="1" x14ac:dyDescent="0.25">
      <c r="A28" s="189" t="s">
        <v>260</v>
      </c>
      <c r="B28" s="190">
        <f t="shared" ref="B28:J28" si="0">SUM(B15:B26)</f>
        <v>1873060402</v>
      </c>
      <c r="C28" s="191">
        <f t="shared" si="0"/>
        <v>135370500</v>
      </c>
      <c r="D28" s="192">
        <f t="shared" si="0"/>
        <v>51010000</v>
      </c>
      <c r="E28" s="193">
        <f t="shared" si="0"/>
        <v>72190500</v>
      </c>
      <c r="F28" s="193">
        <f t="shared" si="0"/>
        <v>11670000</v>
      </c>
      <c r="G28" s="191">
        <f t="shared" si="0"/>
        <v>1736189902</v>
      </c>
      <c r="H28" s="192">
        <f t="shared" si="0"/>
        <v>645480725</v>
      </c>
      <c r="I28" s="193">
        <f t="shared" si="0"/>
        <v>664936777</v>
      </c>
      <c r="J28" s="193">
        <f t="shared" si="0"/>
        <v>425672400</v>
      </c>
    </row>
    <row r="29" spans="1:11" ht="20.25" customHeight="1" thickTop="1" x14ac:dyDescent="0.2">
      <c r="A29" s="50"/>
      <c r="B29" s="51"/>
      <c r="C29" s="52"/>
      <c r="D29" s="54"/>
      <c r="E29" s="53"/>
      <c r="F29" s="53"/>
      <c r="G29" s="52"/>
      <c r="H29" s="54"/>
      <c r="I29" s="53"/>
      <c r="J29" s="53"/>
    </row>
    <row r="30" spans="1:11" ht="39.950000000000003" customHeight="1" x14ac:dyDescent="0.2">
      <c r="A30" s="50" t="s">
        <v>170</v>
      </c>
      <c r="D30" s="133">
        <f>D28+H28</f>
        <v>696490725</v>
      </c>
      <c r="H30" s="132"/>
    </row>
    <row r="31" spans="1:11" ht="39.950000000000003" customHeight="1" x14ac:dyDescent="0.2"/>
    <row r="32" spans="1:11" ht="18.75" x14ac:dyDescent="0.3">
      <c r="B32" s="25"/>
    </row>
    <row r="34" spans="2:4" ht="18.75" x14ac:dyDescent="0.3">
      <c r="B34" s="25"/>
      <c r="D34" s="132"/>
    </row>
  </sheetData>
  <mergeCells count="8">
    <mergeCell ref="A6:J6"/>
    <mergeCell ref="C10:J10"/>
    <mergeCell ref="D11:F11"/>
    <mergeCell ref="H11:J11"/>
    <mergeCell ref="D12:F12"/>
    <mergeCell ref="H12:J12"/>
    <mergeCell ref="A7:J7"/>
    <mergeCell ref="A8:J8"/>
  </mergeCells>
  <phoneticPr fontId="2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6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77"/>
  <sheetViews>
    <sheetView rightToLeft="1" view="pageBreakPreview" topLeftCell="A52" zoomScale="70" zoomScaleNormal="100" zoomScaleSheetLayoutView="70" workbookViewId="0">
      <selection activeCell="A7" sqref="A7:IV7"/>
    </sheetView>
  </sheetViews>
  <sheetFormatPr defaultColWidth="28.140625" defaultRowHeight="12.75" x14ac:dyDescent="0.2"/>
  <cols>
    <col min="1" max="1" width="14.42578125" customWidth="1"/>
    <col min="2" max="2" width="14" customWidth="1"/>
    <col min="3" max="3" width="28.140625" customWidth="1"/>
    <col min="4" max="4" width="21.5703125" customWidth="1"/>
    <col min="5" max="5" width="15.5703125" customWidth="1"/>
    <col min="6" max="6" width="21" customWidth="1"/>
    <col min="7" max="8" width="21.28515625" customWidth="1"/>
    <col min="9" max="9" width="15.85546875" customWidth="1"/>
    <col min="10" max="10" width="16.7109375" customWidth="1"/>
    <col min="11" max="12" width="23.42578125" customWidth="1"/>
    <col min="13" max="13" width="20.7109375" customWidth="1"/>
    <col min="14" max="14" width="19.42578125" customWidth="1"/>
  </cols>
  <sheetData>
    <row r="4" spans="1:14" ht="22.5" customHeight="1" x14ac:dyDescent="0.35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22.5" customHeight="1" x14ac:dyDescent="0.35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4" ht="24" thickBot="1" x14ac:dyDescent="0.4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s="79" customFormat="1" ht="30" customHeight="1" x14ac:dyDescent="0.3">
      <c r="A8" s="158" t="s">
        <v>28</v>
      </c>
      <c r="B8" s="159" t="s">
        <v>1</v>
      </c>
      <c r="C8" s="159" t="s">
        <v>268</v>
      </c>
      <c r="D8" s="159" t="s">
        <v>19</v>
      </c>
      <c r="E8" s="159" t="s">
        <v>171</v>
      </c>
      <c r="F8" s="160" t="s">
        <v>0</v>
      </c>
      <c r="G8" s="277" t="s">
        <v>6</v>
      </c>
      <c r="H8" s="278"/>
      <c r="I8" s="278"/>
      <c r="J8" s="278"/>
      <c r="K8" s="278"/>
      <c r="L8" s="278"/>
      <c r="M8" s="278"/>
      <c r="N8" s="278"/>
    </row>
    <row r="9" spans="1:14" s="79" customFormat="1" ht="30" customHeight="1" x14ac:dyDescent="0.3">
      <c r="A9" s="161"/>
      <c r="B9" s="162" t="s">
        <v>34</v>
      </c>
      <c r="C9" s="162"/>
      <c r="D9" s="164" t="s">
        <v>11</v>
      </c>
      <c r="E9" s="162" t="s">
        <v>11</v>
      </c>
      <c r="F9" s="163" t="s">
        <v>269</v>
      </c>
      <c r="G9" s="161" t="s">
        <v>266</v>
      </c>
      <c r="H9" s="280" t="s">
        <v>270</v>
      </c>
      <c r="I9" s="281"/>
      <c r="J9" s="282"/>
      <c r="K9" s="162" t="s">
        <v>267</v>
      </c>
      <c r="L9" s="280" t="s">
        <v>271</v>
      </c>
      <c r="M9" s="281"/>
      <c r="N9" s="282"/>
    </row>
    <row r="10" spans="1:14" s="79" customFormat="1" ht="30" customHeight="1" thickBot="1" x14ac:dyDescent="0.35">
      <c r="A10" s="165"/>
      <c r="B10" s="166"/>
      <c r="C10" s="167"/>
      <c r="D10" s="251" t="s">
        <v>8</v>
      </c>
      <c r="E10" s="166" t="s">
        <v>9</v>
      </c>
      <c r="F10" s="169" t="s">
        <v>4</v>
      </c>
      <c r="G10" s="168" t="s">
        <v>7</v>
      </c>
      <c r="H10" s="166">
        <v>2018</v>
      </c>
      <c r="I10" s="166">
        <v>2019</v>
      </c>
      <c r="J10" s="166">
        <v>2020</v>
      </c>
      <c r="K10" s="166" t="s">
        <v>22</v>
      </c>
      <c r="L10" s="166">
        <v>2018</v>
      </c>
      <c r="M10" s="166">
        <v>2019</v>
      </c>
      <c r="N10" s="169">
        <v>2020</v>
      </c>
    </row>
    <row r="11" spans="1:14" ht="18.75" x14ac:dyDescent="0.3">
      <c r="A11" s="5"/>
      <c r="B11" s="5"/>
      <c r="C11" s="4"/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</row>
    <row r="12" spans="1:14" ht="23.25" x14ac:dyDescent="0.35">
      <c r="A12" s="5"/>
      <c r="B12" s="5"/>
      <c r="C12" s="255" t="s">
        <v>14</v>
      </c>
      <c r="D12" s="153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spans="1:14" s="42" customFormat="1" ht="18.75" x14ac:dyDescent="0.3">
      <c r="A13" s="5"/>
      <c r="B13" s="5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</row>
    <row r="14" spans="1:14" s="42" customFormat="1" ht="59.25" customHeight="1" x14ac:dyDescent="0.2">
      <c r="A14" s="37" t="s">
        <v>24</v>
      </c>
      <c r="B14" s="35"/>
      <c r="C14" s="32" t="s">
        <v>211</v>
      </c>
      <c r="D14" s="33"/>
      <c r="E14" s="28"/>
      <c r="F14" s="115">
        <f t="shared" ref="F14:F37" si="0">G14+K14</f>
        <v>150000</v>
      </c>
      <c r="G14" s="43">
        <f>SUM(H14:J14)</f>
        <v>45000</v>
      </c>
      <c r="H14" s="62">
        <f>150000*0.3</f>
        <v>45000</v>
      </c>
      <c r="I14" s="62">
        <v>0</v>
      </c>
      <c r="J14" s="62">
        <v>0</v>
      </c>
      <c r="K14" s="43">
        <f>SUM(L14:N14)</f>
        <v>105000</v>
      </c>
      <c r="L14" s="62">
        <v>105000</v>
      </c>
      <c r="M14" s="62">
        <v>0</v>
      </c>
      <c r="N14" s="62">
        <v>0</v>
      </c>
    </row>
    <row r="15" spans="1:14" s="42" customFormat="1" ht="57" customHeight="1" x14ac:dyDescent="0.2">
      <c r="A15" s="37" t="s">
        <v>24</v>
      </c>
      <c r="B15" s="35"/>
      <c r="C15" s="32" t="s">
        <v>212</v>
      </c>
      <c r="D15" s="33"/>
      <c r="E15" s="28"/>
      <c r="F15" s="115">
        <f t="shared" si="0"/>
        <v>200000</v>
      </c>
      <c r="G15" s="43">
        <f t="shared" ref="G15:G37" si="1">SUM(H15:J15)</f>
        <v>60000</v>
      </c>
      <c r="H15" s="62">
        <f>200000*0.3</f>
        <v>60000</v>
      </c>
      <c r="I15" s="62">
        <v>0</v>
      </c>
      <c r="J15" s="62">
        <v>0</v>
      </c>
      <c r="K15" s="43">
        <f t="shared" ref="K15:K37" si="2">SUM(L15:N15)</f>
        <v>140000</v>
      </c>
      <c r="L15" s="62">
        <f>200000*0.7</f>
        <v>140000</v>
      </c>
      <c r="M15" s="62">
        <v>0</v>
      </c>
      <c r="N15" s="62">
        <v>0</v>
      </c>
    </row>
    <row r="16" spans="1:14" s="42" customFormat="1" ht="65.099999999999994" customHeight="1" x14ac:dyDescent="0.2">
      <c r="A16" s="37" t="s">
        <v>24</v>
      </c>
      <c r="B16" s="35"/>
      <c r="C16" s="32" t="s">
        <v>213</v>
      </c>
      <c r="D16" s="33"/>
      <c r="E16" s="28"/>
      <c r="F16" s="115">
        <f t="shared" si="0"/>
        <v>600000</v>
      </c>
      <c r="G16" s="43">
        <f t="shared" si="1"/>
        <v>180000</v>
      </c>
      <c r="H16" s="62">
        <f>600000*0.3</f>
        <v>180000</v>
      </c>
      <c r="I16" s="62">
        <v>0</v>
      </c>
      <c r="J16" s="62">
        <v>0</v>
      </c>
      <c r="K16" s="43">
        <f t="shared" si="2"/>
        <v>420000</v>
      </c>
      <c r="L16" s="62">
        <f>600000*0.7</f>
        <v>420000</v>
      </c>
      <c r="M16" s="62">
        <v>0</v>
      </c>
      <c r="N16" s="62">
        <v>0</v>
      </c>
    </row>
    <row r="17" spans="1:14" s="42" customFormat="1" ht="64.5" customHeight="1" x14ac:dyDescent="0.2">
      <c r="A17" s="37" t="s">
        <v>24</v>
      </c>
      <c r="B17" s="35"/>
      <c r="C17" s="32" t="s">
        <v>101</v>
      </c>
      <c r="D17" s="33"/>
      <c r="E17" s="28"/>
      <c r="F17" s="115">
        <f t="shared" si="0"/>
        <v>1000000</v>
      </c>
      <c r="G17" s="43">
        <f t="shared" si="1"/>
        <v>300000</v>
      </c>
      <c r="H17" s="62">
        <v>300000</v>
      </c>
      <c r="I17" s="62">
        <v>0</v>
      </c>
      <c r="J17" s="62">
        <v>0</v>
      </c>
      <c r="K17" s="43">
        <f t="shared" si="2"/>
        <v>700000</v>
      </c>
      <c r="L17" s="62">
        <v>700000</v>
      </c>
      <c r="M17" s="62">
        <v>0</v>
      </c>
      <c r="N17" s="62">
        <v>0</v>
      </c>
    </row>
    <row r="18" spans="1:14" s="42" customFormat="1" ht="65.099999999999994" customHeight="1" x14ac:dyDescent="0.2">
      <c r="A18" s="37" t="s">
        <v>24</v>
      </c>
      <c r="B18" s="35"/>
      <c r="C18" s="32" t="s">
        <v>214</v>
      </c>
      <c r="D18" s="33"/>
      <c r="E18" s="28"/>
      <c r="F18" s="115">
        <f t="shared" si="0"/>
        <v>400000</v>
      </c>
      <c r="G18" s="43">
        <f t="shared" si="1"/>
        <v>120000</v>
      </c>
      <c r="H18" s="62">
        <v>120000</v>
      </c>
      <c r="I18" s="62">
        <v>0</v>
      </c>
      <c r="J18" s="62">
        <v>0</v>
      </c>
      <c r="K18" s="43">
        <f t="shared" si="2"/>
        <v>280000</v>
      </c>
      <c r="L18" s="62">
        <v>280000</v>
      </c>
      <c r="M18" s="62">
        <v>0</v>
      </c>
      <c r="N18" s="62">
        <v>0</v>
      </c>
    </row>
    <row r="19" spans="1:14" s="42" customFormat="1" ht="65.099999999999994" customHeight="1" x14ac:dyDescent="0.2">
      <c r="A19" s="37" t="s">
        <v>24</v>
      </c>
      <c r="B19" s="35"/>
      <c r="C19" s="32" t="s">
        <v>215</v>
      </c>
      <c r="D19" s="33"/>
      <c r="E19" s="28"/>
      <c r="F19" s="115">
        <f t="shared" si="0"/>
        <v>1200000</v>
      </c>
      <c r="G19" s="43">
        <f t="shared" si="1"/>
        <v>360000</v>
      </c>
      <c r="H19" s="62">
        <v>360000</v>
      </c>
      <c r="I19" s="62">
        <v>0</v>
      </c>
      <c r="J19" s="62">
        <v>0</v>
      </c>
      <c r="K19" s="43">
        <f t="shared" si="2"/>
        <v>840000</v>
      </c>
      <c r="L19" s="62">
        <v>840000</v>
      </c>
      <c r="M19" s="62">
        <v>0</v>
      </c>
      <c r="N19" s="62">
        <v>0</v>
      </c>
    </row>
    <row r="20" spans="1:14" s="42" customFormat="1" ht="65.099999999999994" customHeight="1" x14ac:dyDescent="0.2">
      <c r="A20" s="37" t="s">
        <v>24</v>
      </c>
      <c r="B20" s="35"/>
      <c r="C20" s="32" t="s">
        <v>102</v>
      </c>
      <c r="D20" s="33"/>
      <c r="E20" s="28"/>
      <c r="F20" s="115">
        <f t="shared" si="0"/>
        <v>500000</v>
      </c>
      <c r="G20" s="43">
        <f t="shared" si="1"/>
        <v>150000</v>
      </c>
      <c r="H20" s="62">
        <v>150000</v>
      </c>
      <c r="I20" s="62">
        <v>0</v>
      </c>
      <c r="J20" s="62">
        <v>0</v>
      </c>
      <c r="K20" s="43">
        <f t="shared" si="2"/>
        <v>350000</v>
      </c>
      <c r="L20" s="62">
        <v>350000</v>
      </c>
      <c r="M20" s="62">
        <v>0</v>
      </c>
      <c r="N20" s="62">
        <v>0</v>
      </c>
    </row>
    <row r="21" spans="1:14" s="42" customFormat="1" ht="91.5" customHeight="1" x14ac:dyDescent="0.2">
      <c r="A21" s="37" t="s">
        <v>24</v>
      </c>
      <c r="B21" s="35"/>
      <c r="C21" s="32" t="s">
        <v>103</v>
      </c>
      <c r="D21" s="33"/>
      <c r="E21" s="28"/>
      <c r="F21" s="115">
        <f t="shared" si="0"/>
        <v>1500000</v>
      </c>
      <c r="G21" s="43">
        <f t="shared" si="1"/>
        <v>450000</v>
      </c>
      <c r="H21" s="62">
        <v>450000</v>
      </c>
      <c r="I21" s="62">
        <v>0</v>
      </c>
      <c r="J21" s="62">
        <v>0</v>
      </c>
      <c r="K21" s="43">
        <f t="shared" si="2"/>
        <v>1050000</v>
      </c>
      <c r="L21" s="62">
        <v>1050000</v>
      </c>
      <c r="M21" s="62">
        <v>0</v>
      </c>
      <c r="N21" s="62">
        <v>0</v>
      </c>
    </row>
    <row r="22" spans="1:14" s="42" customFormat="1" ht="84.75" customHeight="1" x14ac:dyDescent="0.2">
      <c r="A22" s="37" t="s">
        <v>24</v>
      </c>
      <c r="B22" s="35"/>
      <c r="C22" s="32" t="s">
        <v>104</v>
      </c>
      <c r="D22" s="33"/>
      <c r="E22" s="28"/>
      <c r="F22" s="115">
        <f t="shared" si="0"/>
        <v>500000</v>
      </c>
      <c r="G22" s="43">
        <f t="shared" si="1"/>
        <v>150000</v>
      </c>
      <c r="H22" s="62">
        <v>150000</v>
      </c>
      <c r="I22" s="62">
        <v>0</v>
      </c>
      <c r="J22" s="62">
        <v>0</v>
      </c>
      <c r="K22" s="43">
        <f t="shared" si="2"/>
        <v>350000</v>
      </c>
      <c r="L22" s="62">
        <v>350000</v>
      </c>
      <c r="M22" s="62">
        <v>0</v>
      </c>
      <c r="N22" s="62">
        <v>0</v>
      </c>
    </row>
    <row r="23" spans="1:14" s="42" customFormat="1" ht="65.099999999999994" customHeight="1" x14ac:dyDescent="0.2">
      <c r="A23" s="37" t="s">
        <v>24</v>
      </c>
      <c r="B23" s="35"/>
      <c r="C23" s="32" t="s">
        <v>105</v>
      </c>
      <c r="D23" s="33"/>
      <c r="E23" s="28"/>
      <c r="F23" s="115">
        <f t="shared" si="0"/>
        <v>250000</v>
      </c>
      <c r="G23" s="43">
        <f t="shared" si="1"/>
        <v>75000</v>
      </c>
      <c r="H23" s="62">
        <v>75000</v>
      </c>
      <c r="I23" s="62">
        <v>0</v>
      </c>
      <c r="J23" s="62">
        <v>0</v>
      </c>
      <c r="K23" s="43">
        <f t="shared" si="2"/>
        <v>175000</v>
      </c>
      <c r="L23" s="62">
        <v>175000</v>
      </c>
      <c r="M23" s="62">
        <v>0</v>
      </c>
      <c r="N23" s="62">
        <v>0</v>
      </c>
    </row>
    <row r="24" spans="1:14" s="42" customFormat="1" ht="65.099999999999994" customHeight="1" x14ac:dyDescent="0.2">
      <c r="A24" s="37" t="s">
        <v>24</v>
      </c>
      <c r="B24" s="35"/>
      <c r="C24" s="32" t="s">
        <v>106</v>
      </c>
      <c r="D24" s="33"/>
      <c r="E24" s="28"/>
      <c r="F24" s="115">
        <f t="shared" si="0"/>
        <v>350000</v>
      </c>
      <c r="G24" s="43">
        <f t="shared" si="1"/>
        <v>105000</v>
      </c>
      <c r="H24" s="62">
        <v>105000</v>
      </c>
      <c r="I24" s="62">
        <v>0</v>
      </c>
      <c r="J24" s="62">
        <v>0</v>
      </c>
      <c r="K24" s="43">
        <f t="shared" si="2"/>
        <v>245000</v>
      </c>
      <c r="L24" s="62">
        <v>245000</v>
      </c>
      <c r="M24" s="62">
        <v>0</v>
      </c>
      <c r="N24" s="62">
        <v>0</v>
      </c>
    </row>
    <row r="25" spans="1:14" s="42" customFormat="1" ht="65.099999999999994" customHeight="1" x14ac:dyDescent="0.2">
      <c r="A25" s="37" t="s">
        <v>24</v>
      </c>
      <c r="B25" s="35"/>
      <c r="C25" s="32" t="s">
        <v>108</v>
      </c>
      <c r="D25" s="33"/>
      <c r="E25" s="28"/>
      <c r="F25" s="115">
        <f t="shared" si="0"/>
        <v>250000</v>
      </c>
      <c r="G25" s="43">
        <f t="shared" si="1"/>
        <v>75000</v>
      </c>
      <c r="H25" s="62">
        <v>75000</v>
      </c>
      <c r="I25" s="62">
        <v>0</v>
      </c>
      <c r="J25" s="62">
        <v>0</v>
      </c>
      <c r="K25" s="43">
        <f t="shared" si="2"/>
        <v>175000</v>
      </c>
      <c r="L25" s="62">
        <v>175000</v>
      </c>
      <c r="M25" s="62">
        <v>0</v>
      </c>
      <c r="N25" s="62">
        <v>0</v>
      </c>
    </row>
    <row r="26" spans="1:14" s="42" customFormat="1" ht="65.099999999999994" customHeight="1" x14ac:dyDescent="0.2">
      <c r="A26" s="37" t="s">
        <v>24</v>
      </c>
      <c r="B26" s="35"/>
      <c r="C26" s="32" t="s">
        <v>172</v>
      </c>
      <c r="D26" s="33"/>
      <c r="E26" s="28"/>
      <c r="F26" s="115">
        <f t="shared" si="0"/>
        <v>500000</v>
      </c>
      <c r="G26" s="43">
        <f t="shared" si="1"/>
        <v>125000</v>
      </c>
      <c r="H26" s="62">
        <v>125000</v>
      </c>
      <c r="I26" s="62">
        <v>0</v>
      </c>
      <c r="J26" s="62">
        <v>0</v>
      </c>
      <c r="K26" s="43">
        <f t="shared" si="2"/>
        <v>375000</v>
      </c>
      <c r="L26" s="62">
        <v>375000</v>
      </c>
      <c r="M26" s="62">
        <v>0</v>
      </c>
      <c r="N26" s="62">
        <v>0</v>
      </c>
    </row>
    <row r="27" spans="1:14" s="42" customFormat="1" ht="65.099999999999994" customHeight="1" x14ac:dyDescent="0.2">
      <c r="A27" s="37" t="s">
        <v>24</v>
      </c>
      <c r="B27" s="35"/>
      <c r="C27" s="32" t="s">
        <v>173</v>
      </c>
      <c r="D27" s="33"/>
      <c r="E27" s="28"/>
      <c r="F27" s="115">
        <f t="shared" si="0"/>
        <v>1700000</v>
      </c>
      <c r="G27" s="43">
        <f t="shared" si="1"/>
        <v>170000</v>
      </c>
      <c r="H27" s="62">
        <v>170000</v>
      </c>
      <c r="I27" s="62">
        <v>0</v>
      </c>
      <c r="J27" s="62">
        <v>0</v>
      </c>
      <c r="K27" s="43">
        <f t="shared" si="2"/>
        <v>1530000</v>
      </c>
      <c r="L27" s="62">
        <v>1530000</v>
      </c>
      <c r="M27" s="62">
        <v>0</v>
      </c>
      <c r="N27" s="62">
        <v>0</v>
      </c>
    </row>
    <row r="28" spans="1:14" s="42" customFormat="1" ht="65.099999999999994" customHeight="1" x14ac:dyDescent="0.2">
      <c r="A28" s="37" t="s">
        <v>24</v>
      </c>
      <c r="B28" s="35"/>
      <c r="C28" s="32" t="s">
        <v>174</v>
      </c>
      <c r="D28" s="33"/>
      <c r="E28" s="28"/>
      <c r="F28" s="115">
        <f t="shared" si="0"/>
        <v>1000000</v>
      </c>
      <c r="G28" s="43">
        <f t="shared" si="1"/>
        <v>1000000</v>
      </c>
      <c r="H28" s="62">
        <v>1000000</v>
      </c>
      <c r="I28" s="62">
        <v>0</v>
      </c>
      <c r="J28" s="62">
        <v>0</v>
      </c>
      <c r="K28" s="43">
        <f t="shared" si="2"/>
        <v>0</v>
      </c>
      <c r="L28" s="62">
        <v>0</v>
      </c>
      <c r="M28" s="62">
        <v>0</v>
      </c>
      <c r="N28" s="62">
        <v>0</v>
      </c>
    </row>
    <row r="29" spans="1:14" s="42" customFormat="1" ht="65.099999999999994" customHeight="1" x14ac:dyDescent="0.2">
      <c r="A29" s="37" t="s">
        <v>24</v>
      </c>
      <c r="B29" s="35"/>
      <c r="C29" s="32" t="s">
        <v>216</v>
      </c>
      <c r="D29" s="33"/>
      <c r="E29" s="28"/>
      <c r="F29" s="115">
        <f t="shared" si="0"/>
        <v>2000000</v>
      </c>
      <c r="G29" s="43">
        <f t="shared" si="1"/>
        <v>600000</v>
      </c>
      <c r="H29" s="62">
        <v>600000</v>
      </c>
      <c r="I29" s="62">
        <v>0</v>
      </c>
      <c r="J29" s="62">
        <v>0</v>
      </c>
      <c r="K29" s="43">
        <f t="shared" si="2"/>
        <v>1400000</v>
      </c>
      <c r="L29" s="62">
        <v>1400000</v>
      </c>
      <c r="M29" s="62">
        <v>0</v>
      </c>
      <c r="N29" s="62">
        <v>0</v>
      </c>
    </row>
    <row r="30" spans="1:14" s="42" customFormat="1" ht="65.099999999999994" customHeight="1" x14ac:dyDescent="0.2">
      <c r="A30" s="37" t="s">
        <v>24</v>
      </c>
      <c r="B30" s="35"/>
      <c r="C30" s="32" t="s">
        <v>217</v>
      </c>
      <c r="D30" s="33"/>
      <c r="E30" s="28"/>
      <c r="F30" s="115">
        <f t="shared" si="0"/>
        <v>150000</v>
      </c>
      <c r="G30" s="43">
        <f t="shared" si="1"/>
        <v>45000</v>
      </c>
      <c r="H30" s="62">
        <v>45000</v>
      </c>
      <c r="I30" s="62">
        <v>0</v>
      </c>
      <c r="J30" s="62">
        <v>0</v>
      </c>
      <c r="K30" s="43">
        <f t="shared" si="2"/>
        <v>105000</v>
      </c>
      <c r="L30" s="62">
        <v>105000</v>
      </c>
      <c r="M30" s="62">
        <v>0</v>
      </c>
      <c r="N30" s="62">
        <v>0</v>
      </c>
    </row>
    <row r="31" spans="1:14" s="42" customFormat="1" ht="65.099999999999994" customHeight="1" x14ac:dyDescent="0.2">
      <c r="A31" s="37" t="s">
        <v>24</v>
      </c>
      <c r="B31" s="35"/>
      <c r="C31" s="32" t="s">
        <v>218</v>
      </c>
      <c r="D31" s="33"/>
      <c r="E31" s="28"/>
      <c r="F31" s="115">
        <f t="shared" si="0"/>
        <v>250000</v>
      </c>
      <c r="G31" s="43">
        <f t="shared" si="1"/>
        <v>75000</v>
      </c>
      <c r="H31" s="62">
        <v>75000</v>
      </c>
      <c r="I31" s="62">
        <v>0</v>
      </c>
      <c r="J31" s="62">
        <v>0</v>
      </c>
      <c r="K31" s="43">
        <f t="shared" si="2"/>
        <v>175000</v>
      </c>
      <c r="L31" s="62">
        <v>175000</v>
      </c>
      <c r="M31" s="62">
        <v>0</v>
      </c>
      <c r="N31" s="62">
        <v>0</v>
      </c>
    </row>
    <row r="32" spans="1:14" s="42" customFormat="1" ht="65.099999999999994" customHeight="1" x14ac:dyDescent="0.2">
      <c r="A32" s="37" t="s">
        <v>24</v>
      </c>
      <c r="B32" s="35"/>
      <c r="C32" s="32" t="s">
        <v>219</v>
      </c>
      <c r="D32" s="33"/>
      <c r="E32" s="28"/>
      <c r="F32" s="115">
        <f t="shared" si="0"/>
        <v>250000</v>
      </c>
      <c r="G32" s="43">
        <f t="shared" si="1"/>
        <v>75000</v>
      </c>
      <c r="H32" s="62">
        <v>75000</v>
      </c>
      <c r="I32" s="62">
        <v>0</v>
      </c>
      <c r="J32" s="62">
        <v>0</v>
      </c>
      <c r="K32" s="43">
        <f t="shared" si="2"/>
        <v>175000</v>
      </c>
      <c r="L32" s="62">
        <v>175000</v>
      </c>
      <c r="M32" s="62">
        <v>0</v>
      </c>
      <c r="N32" s="62">
        <v>0</v>
      </c>
    </row>
    <row r="33" spans="1:16" s="42" customFormat="1" ht="65.099999999999994" customHeight="1" x14ac:dyDescent="0.2">
      <c r="A33" s="37" t="s">
        <v>24</v>
      </c>
      <c r="B33" s="35"/>
      <c r="C33" s="32" t="s">
        <v>220</v>
      </c>
      <c r="D33" s="33"/>
      <c r="E33" s="28"/>
      <c r="F33" s="115">
        <f t="shared" si="0"/>
        <v>100000</v>
      </c>
      <c r="G33" s="43">
        <f t="shared" si="1"/>
        <v>30000</v>
      </c>
      <c r="H33" s="62">
        <v>30000</v>
      </c>
      <c r="I33" s="62">
        <v>0</v>
      </c>
      <c r="J33" s="62">
        <v>0</v>
      </c>
      <c r="K33" s="43">
        <f t="shared" si="2"/>
        <v>70000</v>
      </c>
      <c r="L33" s="62">
        <v>70000</v>
      </c>
      <c r="M33" s="62">
        <v>0</v>
      </c>
      <c r="N33" s="62">
        <v>0</v>
      </c>
    </row>
    <row r="34" spans="1:16" s="42" customFormat="1" ht="65.099999999999994" customHeight="1" x14ac:dyDescent="0.2">
      <c r="A34" s="37" t="s">
        <v>24</v>
      </c>
      <c r="B34" s="35"/>
      <c r="C34" s="32" t="s">
        <v>221</v>
      </c>
      <c r="D34" s="33"/>
      <c r="E34" s="28"/>
      <c r="F34" s="115">
        <f t="shared" si="0"/>
        <v>1118145</v>
      </c>
      <c r="G34" s="43">
        <f t="shared" si="1"/>
        <v>0</v>
      </c>
      <c r="H34" s="62">
        <v>0</v>
      </c>
      <c r="I34" s="62">
        <v>0</v>
      </c>
      <c r="J34" s="62">
        <v>0</v>
      </c>
      <c r="K34" s="43">
        <f t="shared" si="2"/>
        <v>1118145</v>
      </c>
      <c r="L34" s="62">
        <v>1118145</v>
      </c>
      <c r="M34" s="62">
        <v>0</v>
      </c>
      <c r="N34" s="62">
        <v>0</v>
      </c>
    </row>
    <row r="35" spans="1:16" s="42" customFormat="1" ht="65.099999999999994" customHeight="1" x14ac:dyDescent="0.2">
      <c r="A35" s="37" t="s">
        <v>24</v>
      </c>
      <c r="B35" s="35"/>
      <c r="C35" s="32" t="s">
        <v>222</v>
      </c>
      <c r="D35" s="33"/>
      <c r="E35" s="28"/>
      <c r="F35" s="115">
        <f t="shared" si="0"/>
        <v>6316765</v>
      </c>
      <c r="G35" s="43">
        <f t="shared" si="1"/>
        <v>0</v>
      </c>
      <c r="H35" s="62">
        <v>0</v>
      </c>
      <c r="I35" s="62">
        <v>0</v>
      </c>
      <c r="J35" s="62">
        <v>0</v>
      </c>
      <c r="K35" s="43">
        <f t="shared" si="2"/>
        <v>6316765</v>
      </c>
      <c r="L35" s="62">
        <v>6316765</v>
      </c>
      <c r="M35" s="62">
        <v>0</v>
      </c>
      <c r="N35" s="62">
        <v>0</v>
      </c>
    </row>
    <row r="36" spans="1:16" s="42" customFormat="1" ht="65.099999999999994" customHeight="1" x14ac:dyDescent="0.2">
      <c r="A36" s="37" t="s">
        <v>24</v>
      </c>
      <c r="B36" s="35"/>
      <c r="C36" s="32" t="s">
        <v>223</v>
      </c>
      <c r="D36" s="33"/>
      <c r="E36" s="28"/>
      <c r="F36" s="115">
        <f t="shared" si="0"/>
        <v>1309815</v>
      </c>
      <c r="G36" s="43">
        <f t="shared" si="1"/>
        <v>0</v>
      </c>
      <c r="H36" s="62">
        <v>0</v>
      </c>
      <c r="I36" s="62">
        <v>0</v>
      </c>
      <c r="J36" s="62">
        <v>0</v>
      </c>
      <c r="K36" s="43">
        <f t="shared" si="2"/>
        <v>1309815</v>
      </c>
      <c r="L36" s="62">
        <v>1309815</v>
      </c>
      <c r="M36" s="62">
        <v>0</v>
      </c>
      <c r="N36" s="62">
        <v>0</v>
      </c>
    </row>
    <row r="37" spans="1:16" s="42" customFormat="1" ht="65.099999999999994" customHeight="1" x14ac:dyDescent="0.2">
      <c r="A37" s="37" t="s">
        <v>24</v>
      </c>
      <c r="B37" s="35"/>
      <c r="C37" s="32" t="s">
        <v>224</v>
      </c>
      <c r="D37" s="33"/>
      <c r="E37" s="28"/>
      <c r="F37" s="115">
        <f t="shared" si="0"/>
        <v>2000000</v>
      </c>
      <c r="G37" s="43">
        <f t="shared" si="1"/>
        <v>0</v>
      </c>
      <c r="H37" s="62">
        <v>0</v>
      </c>
      <c r="I37" s="62">
        <v>0</v>
      </c>
      <c r="J37" s="62">
        <v>0</v>
      </c>
      <c r="K37" s="43">
        <f t="shared" si="2"/>
        <v>2000000</v>
      </c>
      <c r="L37" s="62">
        <v>2000000</v>
      </c>
      <c r="M37" s="62">
        <v>0</v>
      </c>
      <c r="N37" s="62">
        <v>0</v>
      </c>
    </row>
    <row r="38" spans="1:16" s="42" customFormat="1" ht="42" customHeight="1" x14ac:dyDescent="0.2">
      <c r="A38" s="37"/>
      <c r="B38" s="35"/>
      <c r="C38" s="32"/>
      <c r="D38" s="33"/>
      <c r="E38" s="28"/>
      <c r="F38" s="115"/>
      <c r="G38" s="43"/>
      <c r="H38" s="43"/>
      <c r="I38" s="62"/>
      <c r="J38" s="62"/>
      <c r="K38" s="43"/>
      <c r="L38" s="43"/>
      <c r="M38" s="62"/>
      <c r="N38" s="62"/>
    </row>
    <row r="39" spans="1:16" s="20" customFormat="1" ht="65.099999999999994" customHeight="1" x14ac:dyDescent="0.2">
      <c r="A39" s="276" t="s">
        <v>29</v>
      </c>
      <c r="B39" s="276"/>
      <c r="C39" s="276"/>
      <c r="D39" s="178"/>
      <c r="E39" s="174"/>
      <c r="F39" s="176">
        <f t="shared" ref="F39:N39" si="3">SUM(F14:F38)</f>
        <v>23594725</v>
      </c>
      <c r="G39" s="177">
        <f t="shared" si="3"/>
        <v>4190000</v>
      </c>
      <c r="H39" s="177">
        <f t="shared" si="3"/>
        <v>4190000</v>
      </c>
      <c r="I39" s="176">
        <f t="shared" si="3"/>
        <v>0</v>
      </c>
      <c r="J39" s="176">
        <f t="shared" si="3"/>
        <v>0</v>
      </c>
      <c r="K39" s="177">
        <f t="shared" si="3"/>
        <v>19404725</v>
      </c>
      <c r="L39" s="176">
        <f t="shared" si="3"/>
        <v>19404725</v>
      </c>
      <c r="M39" s="176">
        <f t="shared" si="3"/>
        <v>0</v>
      </c>
      <c r="N39" s="176">
        <f t="shared" si="3"/>
        <v>0</v>
      </c>
      <c r="O39" s="176"/>
      <c r="P39" s="38"/>
    </row>
    <row r="40" spans="1:16" s="42" customFormat="1" ht="65.099999999999994" customHeight="1" x14ac:dyDescent="0.2">
      <c r="A40" s="100"/>
      <c r="B40" s="35"/>
      <c r="C40" s="101"/>
      <c r="D40" s="33"/>
      <c r="E40" s="28"/>
      <c r="F40" s="115"/>
      <c r="G40" s="41"/>
      <c r="H40" s="41"/>
      <c r="I40" s="41"/>
      <c r="J40" s="41"/>
      <c r="K40" s="41"/>
      <c r="L40" s="41"/>
      <c r="M40" s="41"/>
      <c r="N40" s="41"/>
    </row>
    <row r="41" spans="1:16" s="42" customFormat="1" ht="65.099999999999994" customHeight="1" x14ac:dyDescent="0.2">
      <c r="A41" s="37" t="s">
        <v>25</v>
      </c>
      <c r="B41" s="35"/>
      <c r="C41" s="32" t="s">
        <v>72</v>
      </c>
      <c r="D41" s="33" t="s">
        <v>10</v>
      </c>
      <c r="E41" s="28">
        <v>36</v>
      </c>
      <c r="F41" s="115">
        <f>G41+K41</f>
        <v>1500000</v>
      </c>
      <c r="G41" s="43">
        <f>SUM(H41:J41)</f>
        <v>1500000</v>
      </c>
      <c r="H41" s="62">
        <v>0</v>
      </c>
      <c r="I41" s="62">
        <v>500000</v>
      </c>
      <c r="J41" s="62">
        <f>500000+500000</f>
        <v>1000000</v>
      </c>
      <c r="K41" s="43">
        <f>SUM(L41:N41)</f>
        <v>0</v>
      </c>
      <c r="L41" s="62">
        <v>0</v>
      </c>
      <c r="M41" s="62">
        <v>0</v>
      </c>
      <c r="N41" s="62">
        <v>0</v>
      </c>
    </row>
    <row r="42" spans="1:16" s="42" customFormat="1" ht="65.099999999999994" customHeight="1" x14ac:dyDescent="0.2">
      <c r="A42" s="37" t="s">
        <v>25</v>
      </c>
      <c r="B42" s="35">
        <v>3456</v>
      </c>
      <c r="C42" s="32" t="s">
        <v>55</v>
      </c>
      <c r="D42" s="33" t="s">
        <v>10</v>
      </c>
      <c r="E42" s="28">
        <v>36</v>
      </c>
      <c r="F42" s="115">
        <f>G42+K42</f>
        <v>2460000</v>
      </c>
      <c r="G42" s="43">
        <f>SUM(H42:J42)</f>
        <v>2460000</v>
      </c>
      <c r="H42" s="62">
        <v>820000</v>
      </c>
      <c r="I42" s="62">
        <v>820000</v>
      </c>
      <c r="J42" s="62">
        <v>820000</v>
      </c>
      <c r="K42" s="43">
        <f>SUM(L42:N42)</f>
        <v>0</v>
      </c>
      <c r="L42" s="62">
        <v>0</v>
      </c>
      <c r="M42" s="62">
        <v>0</v>
      </c>
      <c r="N42" s="62">
        <v>0</v>
      </c>
    </row>
    <row r="43" spans="1:16" s="42" customFormat="1" ht="65.099999999999994" customHeight="1" x14ac:dyDescent="0.2">
      <c r="A43" s="37" t="s">
        <v>25</v>
      </c>
      <c r="B43" s="35"/>
      <c r="C43" s="32" t="s">
        <v>175</v>
      </c>
      <c r="D43" s="33" t="s">
        <v>10</v>
      </c>
      <c r="E43" s="28">
        <v>12</v>
      </c>
      <c r="F43" s="115">
        <f>G43+K43</f>
        <v>270000</v>
      </c>
      <c r="G43" s="43">
        <f>SUM(H43:J43)</f>
        <v>270000</v>
      </c>
      <c r="H43" s="62">
        <v>0</v>
      </c>
      <c r="I43" s="62">
        <v>270000</v>
      </c>
      <c r="J43" s="62">
        <v>0</v>
      </c>
      <c r="K43" s="43">
        <f>SUM(L43:N43)</f>
        <v>0</v>
      </c>
      <c r="L43" s="62">
        <v>0</v>
      </c>
      <c r="M43" s="62">
        <v>0</v>
      </c>
      <c r="N43" s="62">
        <v>0</v>
      </c>
    </row>
    <row r="44" spans="1:16" s="42" customFormat="1" ht="65.099999999999994" customHeight="1" x14ac:dyDescent="0.2">
      <c r="A44" s="37" t="s">
        <v>25</v>
      </c>
      <c r="B44" s="35"/>
      <c r="C44" s="32" t="s">
        <v>225</v>
      </c>
      <c r="D44" s="33" t="s">
        <v>10</v>
      </c>
      <c r="E44" s="28">
        <v>12</v>
      </c>
      <c r="F44" s="115">
        <f>G44+K44</f>
        <v>1200000</v>
      </c>
      <c r="G44" s="43">
        <f>SUM(H44:J44)</f>
        <v>1200000</v>
      </c>
      <c r="H44" s="62">
        <v>0</v>
      </c>
      <c r="I44" s="62">
        <v>1200000</v>
      </c>
      <c r="J44" s="62">
        <v>0</v>
      </c>
      <c r="K44" s="43">
        <f>SUM(L44:N44)</f>
        <v>0</v>
      </c>
      <c r="L44" s="62">
        <v>0</v>
      </c>
      <c r="M44" s="62">
        <v>0</v>
      </c>
      <c r="N44" s="62">
        <v>0</v>
      </c>
    </row>
    <row r="45" spans="1:16" s="42" customFormat="1" ht="65.099999999999994" customHeight="1" x14ac:dyDescent="0.2">
      <c r="A45" s="37" t="s">
        <v>25</v>
      </c>
      <c r="B45" s="35"/>
      <c r="C45" s="32" t="s">
        <v>109</v>
      </c>
      <c r="D45" s="33" t="s">
        <v>10</v>
      </c>
      <c r="E45" s="28">
        <v>12</v>
      </c>
      <c r="F45" s="115">
        <f>G45+K45</f>
        <v>300000</v>
      </c>
      <c r="G45" s="43">
        <f>SUM(H45:J45)</f>
        <v>300000</v>
      </c>
      <c r="H45" s="62">
        <v>0</v>
      </c>
      <c r="I45" s="62">
        <v>300000</v>
      </c>
      <c r="J45" s="62">
        <v>0</v>
      </c>
      <c r="K45" s="43">
        <f>SUM(L45:N45)</f>
        <v>0</v>
      </c>
      <c r="L45" s="62">
        <v>0</v>
      </c>
      <c r="M45" s="62">
        <v>0</v>
      </c>
      <c r="N45" s="62">
        <v>0</v>
      </c>
    </row>
    <row r="46" spans="1:16" s="42" customFormat="1" ht="65.099999999999994" customHeight="1" x14ac:dyDescent="0.2">
      <c r="A46" s="37"/>
      <c r="B46" s="35"/>
      <c r="C46" s="32"/>
      <c r="D46" s="33"/>
      <c r="E46" s="28"/>
      <c r="F46" s="115"/>
      <c r="G46" s="43"/>
      <c r="H46" s="43"/>
      <c r="I46" s="62"/>
      <c r="J46" s="62"/>
      <c r="K46" s="43"/>
      <c r="L46" s="43"/>
      <c r="M46" s="62"/>
      <c r="N46" s="62"/>
    </row>
    <row r="47" spans="1:16" s="20" customFormat="1" ht="65.099999999999994" customHeight="1" x14ac:dyDescent="0.2">
      <c r="A47" s="276" t="s">
        <v>30</v>
      </c>
      <c r="B47" s="276"/>
      <c r="C47" s="276"/>
      <c r="D47" s="178"/>
      <c r="E47" s="174"/>
      <c r="F47" s="176">
        <f>SUM(F41:F46)</f>
        <v>5730000</v>
      </c>
      <c r="G47" s="177">
        <f t="shared" ref="G47:N47" si="4">SUM(G41:G43)</f>
        <v>4230000</v>
      </c>
      <c r="H47" s="176">
        <f t="shared" si="4"/>
        <v>820000</v>
      </c>
      <c r="I47" s="176">
        <f t="shared" si="4"/>
        <v>1590000</v>
      </c>
      <c r="J47" s="176">
        <f t="shared" si="4"/>
        <v>1820000</v>
      </c>
      <c r="K47" s="177">
        <f t="shared" si="4"/>
        <v>0</v>
      </c>
      <c r="L47" s="176">
        <f t="shared" si="4"/>
        <v>0</v>
      </c>
      <c r="M47" s="176">
        <f t="shared" si="4"/>
        <v>0</v>
      </c>
      <c r="N47" s="176">
        <f t="shared" si="4"/>
        <v>0</v>
      </c>
      <c r="O47" s="176"/>
      <c r="P47" s="38"/>
    </row>
    <row r="48" spans="1:16" s="42" customFormat="1" ht="65.099999999999994" customHeight="1" x14ac:dyDescent="0.2">
      <c r="A48" s="100"/>
      <c r="B48" s="35"/>
      <c r="C48" s="101"/>
      <c r="D48" s="33"/>
      <c r="E48" s="28"/>
      <c r="F48" s="115"/>
      <c r="G48" s="41"/>
      <c r="H48" s="41"/>
      <c r="I48" s="41"/>
      <c r="J48" s="41"/>
      <c r="K48" s="41"/>
      <c r="L48" s="41"/>
      <c r="M48" s="41"/>
      <c r="N48" s="41"/>
    </row>
    <row r="49" spans="1:16" s="42" customFormat="1" ht="65.099999999999994" customHeight="1" x14ac:dyDescent="0.2">
      <c r="A49" s="37" t="s">
        <v>33</v>
      </c>
      <c r="B49" s="102">
        <v>3326</v>
      </c>
      <c r="C49" s="32" t="s">
        <v>48</v>
      </c>
      <c r="D49" s="33" t="s">
        <v>10</v>
      </c>
      <c r="E49" s="28">
        <v>36</v>
      </c>
      <c r="F49" s="115">
        <f>G49+K49</f>
        <v>1200000</v>
      </c>
      <c r="G49" s="43">
        <f>SUM(H49:J49)</f>
        <v>1200000</v>
      </c>
      <c r="H49" s="62">
        <v>400000</v>
      </c>
      <c r="I49" s="62">
        <v>400000</v>
      </c>
      <c r="J49" s="62">
        <v>400000</v>
      </c>
      <c r="K49" s="43">
        <f>SUM(L49:N49)</f>
        <v>0</v>
      </c>
      <c r="L49" s="62">
        <v>0</v>
      </c>
      <c r="M49" s="62">
        <v>0</v>
      </c>
      <c r="N49" s="62">
        <v>0</v>
      </c>
    </row>
    <row r="50" spans="1:16" s="42" customFormat="1" ht="65.099999999999994" customHeight="1" x14ac:dyDescent="0.2">
      <c r="A50" s="37" t="s">
        <v>33</v>
      </c>
      <c r="B50" s="102"/>
      <c r="C50" s="32" t="s">
        <v>74</v>
      </c>
      <c r="D50" s="33" t="s">
        <v>10</v>
      </c>
      <c r="E50" s="28">
        <v>36</v>
      </c>
      <c r="F50" s="115">
        <f>G50+K50</f>
        <v>600000</v>
      </c>
      <c r="G50" s="43">
        <f>SUM(H50:J50)</f>
        <v>600000</v>
      </c>
      <c r="H50" s="62">
        <v>0</v>
      </c>
      <c r="I50" s="62">
        <v>300000</v>
      </c>
      <c r="J50" s="62">
        <f>150000+150000</f>
        <v>300000</v>
      </c>
      <c r="K50" s="43">
        <f>SUM(L50:N50)</f>
        <v>0</v>
      </c>
      <c r="L50" s="62">
        <v>0</v>
      </c>
      <c r="M50" s="62">
        <v>0</v>
      </c>
      <c r="N50" s="62">
        <v>0</v>
      </c>
    </row>
    <row r="51" spans="1:16" s="42" customFormat="1" ht="65.099999999999994" customHeight="1" x14ac:dyDescent="0.2">
      <c r="A51" s="37" t="s">
        <v>33</v>
      </c>
      <c r="B51" s="35"/>
      <c r="C51" s="32" t="s">
        <v>75</v>
      </c>
      <c r="D51" s="33" t="s">
        <v>10</v>
      </c>
      <c r="E51" s="28">
        <v>12</v>
      </c>
      <c r="F51" s="115">
        <f>G51+K51</f>
        <v>1500000</v>
      </c>
      <c r="G51" s="43">
        <f>SUM(H51:J51)</f>
        <v>1500000</v>
      </c>
      <c r="H51" s="62">
        <v>0</v>
      </c>
      <c r="I51" s="62">
        <v>500000</v>
      </c>
      <c r="J51" s="62">
        <f>500000+500000</f>
        <v>1000000</v>
      </c>
      <c r="K51" s="43">
        <f>SUM(L51:N51)</f>
        <v>0</v>
      </c>
      <c r="L51" s="62">
        <v>0</v>
      </c>
      <c r="M51" s="62">
        <v>0</v>
      </c>
      <c r="N51" s="62">
        <v>0</v>
      </c>
    </row>
    <row r="52" spans="1:16" s="42" customFormat="1" ht="65.099999999999994" customHeight="1" x14ac:dyDescent="0.2">
      <c r="A52" s="37" t="s">
        <v>33</v>
      </c>
      <c r="B52" s="35">
        <v>3566</v>
      </c>
      <c r="C52" s="32" t="s">
        <v>112</v>
      </c>
      <c r="D52" s="33" t="s">
        <v>10</v>
      </c>
      <c r="E52" s="28">
        <v>12</v>
      </c>
      <c r="F52" s="115">
        <f>G52+K52</f>
        <v>7800000</v>
      </c>
      <c r="G52" s="43">
        <f>SUM(H52:J52)</f>
        <v>7800000</v>
      </c>
      <c r="H52" s="62">
        <v>3000000</v>
      </c>
      <c r="I52" s="62">
        <v>4800000</v>
      </c>
      <c r="J52" s="62">
        <v>0</v>
      </c>
      <c r="K52" s="43">
        <f>SUM(L52:N52)</f>
        <v>0</v>
      </c>
      <c r="L52" s="62">
        <v>0</v>
      </c>
      <c r="M52" s="62">
        <v>0</v>
      </c>
      <c r="N52" s="62">
        <v>0</v>
      </c>
    </row>
    <row r="53" spans="1:16" s="42" customFormat="1" ht="65.099999999999994" customHeight="1" x14ac:dyDescent="0.2">
      <c r="A53" s="37"/>
      <c r="B53" s="35"/>
      <c r="C53" s="32"/>
      <c r="D53" s="33"/>
      <c r="E53" s="28"/>
      <c r="F53" s="115"/>
      <c r="G53" s="43"/>
      <c r="H53" s="43"/>
      <c r="I53" s="62"/>
      <c r="J53" s="62"/>
      <c r="K53" s="43"/>
      <c r="L53" s="43"/>
      <c r="M53" s="62"/>
      <c r="N53" s="62"/>
    </row>
    <row r="54" spans="1:16" s="20" customFormat="1" ht="65.099999999999994" customHeight="1" x14ac:dyDescent="0.2">
      <c r="A54" s="276" t="s">
        <v>32</v>
      </c>
      <c r="B54" s="276"/>
      <c r="C54" s="276"/>
      <c r="D54" s="178"/>
      <c r="E54" s="174"/>
      <c r="F54" s="176">
        <f t="shared" ref="F54:N54" si="5">SUM(F49:F53)</f>
        <v>11100000</v>
      </c>
      <c r="G54" s="177">
        <f t="shared" si="5"/>
        <v>11100000</v>
      </c>
      <c r="H54" s="176">
        <f t="shared" si="5"/>
        <v>3400000</v>
      </c>
      <c r="I54" s="176">
        <f t="shared" si="5"/>
        <v>6000000</v>
      </c>
      <c r="J54" s="176">
        <f t="shared" si="5"/>
        <v>1700000</v>
      </c>
      <c r="K54" s="177">
        <f t="shared" si="5"/>
        <v>0</v>
      </c>
      <c r="L54" s="177"/>
      <c r="M54" s="176">
        <f t="shared" si="5"/>
        <v>0</v>
      </c>
      <c r="N54" s="176">
        <f t="shared" si="5"/>
        <v>0</v>
      </c>
      <c r="O54" s="176"/>
      <c r="P54" s="38"/>
    </row>
    <row r="55" spans="1:16" s="42" customFormat="1" ht="65.099999999999994" customHeight="1" x14ac:dyDescent="0.2">
      <c r="A55" s="100"/>
      <c r="B55" s="35"/>
      <c r="C55" s="101"/>
      <c r="D55" s="33"/>
      <c r="E55" s="28"/>
      <c r="F55" s="115"/>
      <c r="G55" s="41"/>
      <c r="H55" s="41"/>
      <c r="I55" s="41"/>
      <c r="J55" s="41"/>
      <c r="K55" s="41"/>
      <c r="L55" s="41"/>
      <c r="M55" s="41"/>
      <c r="N55" s="41"/>
    </row>
    <row r="56" spans="1:16" s="42" customFormat="1" ht="65.099999999999994" customHeight="1" x14ac:dyDescent="0.2">
      <c r="A56" s="37" t="s">
        <v>26</v>
      </c>
      <c r="B56" s="35">
        <v>3289</v>
      </c>
      <c r="C56" s="32" t="s">
        <v>76</v>
      </c>
      <c r="D56" s="33" t="s">
        <v>10</v>
      </c>
      <c r="E56" s="28">
        <v>36</v>
      </c>
      <c r="F56" s="115">
        <f>G56+K56</f>
        <v>2000000</v>
      </c>
      <c r="G56" s="43">
        <f>SUM(I56:J56)</f>
        <v>2000000</v>
      </c>
      <c r="H56" s="62">
        <v>0</v>
      </c>
      <c r="I56" s="62">
        <v>1000000</v>
      </c>
      <c r="J56" s="62">
        <f>500000+500000</f>
        <v>1000000</v>
      </c>
      <c r="K56" s="43">
        <f>SUM(M56:N56)</f>
        <v>0</v>
      </c>
      <c r="L56" s="62">
        <v>0</v>
      </c>
      <c r="M56" s="62">
        <v>0</v>
      </c>
      <c r="N56" s="62">
        <v>0</v>
      </c>
    </row>
    <row r="57" spans="1:16" s="42" customFormat="1" ht="65.099999999999994" customHeight="1" x14ac:dyDescent="0.2">
      <c r="A57" s="37" t="s">
        <v>27</v>
      </c>
      <c r="B57" s="102">
        <v>3299</v>
      </c>
      <c r="C57" s="32" t="s">
        <v>51</v>
      </c>
      <c r="D57" s="33" t="s">
        <v>10</v>
      </c>
      <c r="E57" s="28">
        <v>36</v>
      </c>
      <c r="F57" s="115">
        <f>G57+K57</f>
        <v>450000</v>
      </c>
      <c r="G57" s="43">
        <f>SUM(I57:J57)</f>
        <v>450000</v>
      </c>
      <c r="H57" s="62">
        <v>0</v>
      </c>
      <c r="I57" s="62">
        <v>150000</v>
      </c>
      <c r="J57" s="62">
        <f>150000+150000</f>
        <v>300000</v>
      </c>
      <c r="K57" s="43">
        <f>SUM(M57:N57)</f>
        <v>0</v>
      </c>
      <c r="L57" s="62">
        <v>0</v>
      </c>
      <c r="M57" s="62">
        <v>0</v>
      </c>
      <c r="N57" s="62">
        <v>0</v>
      </c>
    </row>
    <row r="58" spans="1:16" s="42" customFormat="1" ht="44.25" customHeight="1" x14ac:dyDescent="0.2">
      <c r="A58" s="37"/>
      <c r="B58" s="35"/>
      <c r="C58" s="32"/>
      <c r="D58" s="33"/>
      <c r="E58" s="28"/>
      <c r="F58" s="115"/>
      <c r="G58" s="43"/>
      <c r="H58" s="43"/>
      <c r="I58" s="143"/>
      <c r="J58" s="62"/>
      <c r="K58" s="43"/>
      <c r="L58" s="43"/>
      <c r="M58" s="62"/>
      <c r="N58" s="62"/>
    </row>
    <row r="59" spans="1:16" s="20" customFormat="1" ht="65.099999999999994" customHeight="1" x14ac:dyDescent="0.2">
      <c r="A59" s="276" t="s">
        <v>182</v>
      </c>
      <c r="B59" s="276"/>
      <c r="C59" s="276"/>
      <c r="D59" s="178"/>
      <c r="E59" s="174"/>
      <c r="F59" s="176">
        <f>SUM(F56:F58)</f>
        <v>2450000</v>
      </c>
      <c r="G59" s="177">
        <f>SUM(G56:G58)</f>
        <v>2450000</v>
      </c>
      <c r="H59" s="177">
        <f>SUM(H56:H58)</f>
        <v>0</v>
      </c>
      <c r="I59" s="176">
        <f t="shared" ref="I59:N59" si="6">SUM(I57:I58)</f>
        <v>150000</v>
      </c>
      <c r="J59" s="176">
        <f t="shared" si="6"/>
        <v>300000</v>
      </c>
      <c r="K59" s="177">
        <f t="shared" si="6"/>
        <v>0</v>
      </c>
      <c r="L59" s="176">
        <f t="shared" si="6"/>
        <v>0</v>
      </c>
      <c r="M59" s="176">
        <f t="shared" si="6"/>
        <v>0</v>
      </c>
      <c r="N59" s="176">
        <f t="shared" si="6"/>
        <v>0</v>
      </c>
      <c r="O59" s="176"/>
      <c r="P59" s="38"/>
    </row>
    <row r="60" spans="1:16" s="42" customFormat="1" ht="49.5" customHeight="1" x14ac:dyDescent="0.2">
      <c r="A60" s="100"/>
      <c r="B60" s="35"/>
      <c r="C60" s="101"/>
      <c r="D60" s="154"/>
      <c r="E60" s="28"/>
      <c r="F60" s="115"/>
      <c r="G60" s="242"/>
      <c r="H60" s="29"/>
      <c r="I60" s="29"/>
      <c r="J60" s="29"/>
      <c r="K60" s="242"/>
      <c r="L60" s="29"/>
      <c r="M60" s="29"/>
      <c r="N60" s="29"/>
    </row>
    <row r="61" spans="1:16" s="20" customFormat="1" ht="65.099999999999994" customHeight="1" thickBot="1" x14ac:dyDescent="0.25">
      <c r="A61" s="279"/>
      <c r="B61" s="279"/>
      <c r="C61" s="248" t="s">
        <v>20</v>
      </c>
      <c r="D61" s="185"/>
      <c r="E61" s="186"/>
      <c r="F61" s="187">
        <f>F39+F47+F54+F59</f>
        <v>42874725</v>
      </c>
      <c r="G61" s="188">
        <f t="shared" ref="G61:N61" si="7">G39+G47+G54+G59</f>
        <v>21970000</v>
      </c>
      <c r="H61" s="187">
        <f t="shared" si="7"/>
        <v>8410000</v>
      </c>
      <c r="I61" s="187">
        <f t="shared" si="7"/>
        <v>7740000</v>
      </c>
      <c r="J61" s="187">
        <f t="shared" si="7"/>
        <v>3820000</v>
      </c>
      <c r="K61" s="188">
        <f t="shared" si="7"/>
        <v>19404725</v>
      </c>
      <c r="L61" s="187">
        <f t="shared" si="7"/>
        <v>19404725</v>
      </c>
      <c r="M61" s="187">
        <f t="shared" si="7"/>
        <v>0</v>
      </c>
      <c r="N61" s="187">
        <f t="shared" si="7"/>
        <v>0</v>
      </c>
      <c r="O61" s="176"/>
      <c r="P61" s="38"/>
    </row>
    <row r="62" spans="1:16" ht="39.950000000000003" customHeight="1" thickTop="1" x14ac:dyDescent="0.2">
      <c r="A62" s="1"/>
      <c r="B62" s="35"/>
      <c r="C62" s="1"/>
      <c r="D62" s="1"/>
      <c r="E62" s="1"/>
      <c r="F62" s="1"/>
      <c r="G62" s="1"/>
      <c r="H62" s="1"/>
      <c r="I62" s="45"/>
      <c r="J62" s="1"/>
      <c r="K62" s="1"/>
      <c r="L62" s="1"/>
      <c r="M62" s="1"/>
      <c r="N62" s="1"/>
    </row>
    <row r="63" spans="1:16" ht="39.950000000000003" customHeight="1" x14ac:dyDescent="0.2">
      <c r="A63" s="1"/>
      <c r="B63" s="35"/>
      <c r="C63" s="1"/>
      <c r="D63" s="1"/>
      <c r="E63" s="1"/>
      <c r="F63" s="1"/>
      <c r="G63" s="1"/>
      <c r="H63" s="1">
        <v>5400000</v>
      </c>
      <c r="I63" s="45"/>
      <c r="J63" s="1"/>
      <c r="K63" s="1"/>
      <c r="L63" s="1"/>
      <c r="M63" s="1"/>
      <c r="N63" s="1"/>
    </row>
    <row r="64" spans="1:16" ht="18.75" x14ac:dyDescent="0.2">
      <c r="A64" s="1"/>
      <c r="B64" s="35"/>
      <c r="C64" s="1"/>
      <c r="D64" s="1"/>
      <c r="E64" s="1"/>
      <c r="F64" s="1"/>
      <c r="G64" s="1"/>
      <c r="H64" s="254">
        <f>H61-H63</f>
        <v>3010000</v>
      </c>
      <c r="I64" s="45"/>
      <c r="J64" s="1"/>
      <c r="K64" s="1"/>
      <c r="L64" s="1"/>
      <c r="M64" s="1"/>
      <c r="N64" s="1"/>
    </row>
    <row r="65" spans="1:14" ht="18.75" x14ac:dyDescent="0.2">
      <c r="A65" s="1"/>
      <c r="B65" s="35"/>
      <c r="C65" s="1"/>
      <c r="D65" s="1"/>
      <c r="E65" s="1"/>
      <c r="F65" s="1"/>
      <c r="G65" s="1"/>
      <c r="H65" s="1"/>
      <c r="I65" s="45"/>
      <c r="J65" s="1"/>
      <c r="K65" s="1"/>
      <c r="L65" s="1"/>
      <c r="M65" s="1"/>
      <c r="N65" s="1"/>
    </row>
    <row r="66" spans="1:14" ht="18.75" x14ac:dyDescent="0.2">
      <c r="A66" s="1"/>
      <c r="B66" s="35"/>
      <c r="C66" s="1"/>
      <c r="D66" s="1"/>
      <c r="E66" s="1"/>
      <c r="F66" s="1"/>
      <c r="G66" s="1"/>
      <c r="H66" s="1"/>
      <c r="I66" s="45"/>
      <c r="J66" s="1"/>
      <c r="K66" s="1"/>
      <c r="L66" s="1"/>
      <c r="M66" s="1"/>
      <c r="N66" s="1"/>
    </row>
    <row r="67" spans="1:14" ht="18.75" x14ac:dyDescent="0.2">
      <c r="A67" s="1"/>
      <c r="B67" s="35"/>
      <c r="C67" s="1"/>
      <c r="D67" s="1"/>
      <c r="E67" s="1"/>
      <c r="F67" s="1"/>
      <c r="G67" s="1"/>
      <c r="H67" s="1"/>
      <c r="I67" s="45"/>
      <c r="J67" s="1"/>
      <c r="K67" s="1"/>
      <c r="L67" s="1"/>
      <c r="M67" s="1"/>
      <c r="N67" s="1"/>
    </row>
    <row r="68" spans="1:14" ht="18.75" x14ac:dyDescent="0.2">
      <c r="A68" s="1"/>
      <c r="B68" s="35"/>
      <c r="C68" s="1"/>
      <c r="D68" s="1"/>
      <c r="E68" s="1"/>
      <c r="F68" s="1"/>
      <c r="G68" s="1"/>
      <c r="H68" s="1"/>
      <c r="I68" s="45"/>
      <c r="J68" s="1"/>
      <c r="K68" s="1"/>
      <c r="L68" s="1"/>
      <c r="M68" s="1"/>
      <c r="N68" s="1"/>
    </row>
    <row r="69" spans="1:14" ht="18.75" x14ac:dyDescent="0.2">
      <c r="A69" s="1"/>
      <c r="B69" s="35"/>
      <c r="C69" s="1"/>
      <c r="D69" s="1"/>
      <c r="E69" s="1"/>
      <c r="F69" s="1"/>
      <c r="G69" s="1"/>
      <c r="H69" s="1"/>
      <c r="I69" s="45"/>
      <c r="J69" s="1"/>
      <c r="K69" s="1"/>
      <c r="L69" s="1"/>
      <c r="M69" s="1"/>
      <c r="N69" s="1"/>
    </row>
    <row r="70" spans="1:14" ht="18.75" x14ac:dyDescent="0.2">
      <c r="A70" s="1"/>
      <c r="B70" s="35"/>
      <c r="C70" s="1"/>
      <c r="D70" s="1"/>
      <c r="E70" s="1"/>
      <c r="F70" s="1"/>
      <c r="G70" s="1"/>
      <c r="H70" s="1"/>
      <c r="I70" s="45"/>
      <c r="J70" s="1"/>
      <c r="K70" s="1"/>
      <c r="L70" s="1"/>
      <c r="M70" s="1"/>
      <c r="N70" s="1"/>
    </row>
    <row r="71" spans="1:14" ht="18.75" x14ac:dyDescent="0.2">
      <c r="A71" s="1"/>
      <c r="B71" s="35"/>
      <c r="C71" s="1"/>
      <c r="D71" s="1"/>
      <c r="E71" s="1"/>
      <c r="F71" s="1"/>
      <c r="G71" s="1"/>
      <c r="H71" s="1"/>
      <c r="I71" s="45"/>
      <c r="J71" s="1"/>
      <c r="K71" s="1"/>
      <c r="L71" s="1"/>
      <c r="M71" s="1"/>
      <c r="N71" s="1"/>
    </row>
    <row r="72" spans="1:14" ht="18.75" x14ac:dyDescent="0.2">
      <c r="A72" s="1"/>
      <c r="B72" s="35"/>
      <c r="C72" s="1"/>
      <c r="D72" s="1"/>
      <c r="E72" s="1"/>
      <c r="F72" s="1"/>
      <c r="G72" s="1"/>
      <c r="H72" s="1"/>
      <c r="I72" s="45"/>
      <c r="J72" s="1"/>
      <c r="K72" s="1"/>
      <c r="L72" s="1"/>
      <c r="M72" s="1"/>
      <c r="N72" s="1"/>
    </row>
    <row r="73" spans="1:14" ht="18.75" x14ac:dyDescent="0.2">
      <c r="A73" s="1"/>
      <c r="B73" s="35"/>
      <c r="C73" s="1"/>
      <c r="D73" s="1"/>
      <c r="E73" s="1"/>
      <c r="F73" s="1"/>
      <c r="G73" s="1"/>
      <c r="H73" s="1"/>
      <c r="I73" s="45"/>
      <c r="J73" s="1"/>
      <c r="K73" s="1"/>
      <c r="L73" s="1"/>
      <c r="M73" s="1"/>
      <c r="N73" s="1"/>
    </row>
    <row r="74" spans="1:14" ht="18.75" x14ac:dyDescent="0.2">
      <c r="A74" s="1"/>
      <c r="B74" s="35"/>
      <c r="C74" s="1"/>
      <c r="D74" s="1"/>
      <c r="E74" s="1"/>
      <c r="F74" s="1"/>
      <c r="G74" s="1"/>
      <c r="H74" s="1"/>
      <c r="I74" s="45"/>
      <c r="J74" s="1"/>
      <c r="K74" s="1"/>
      <c r="L74" s="1"/>
      <c r="M74" s="1"/>
      <c r="N74" s="1"/>
    </row>
    <row r="75" spans="1:14" ht="18.75" x14ac:dyDescent="0.2">
      <c r="A75" s="1"/>
      <c r="B75" s="35"/>
      <c r="C75" s="1"/>
      <c r="D75" s="1"/>
      <c r="E75" s="1"/>
      <c r="F75" s="1"/>
      <c r="G75" s="1"/>
      <c r="H75" s="1"/>
      <c r="I75" s="45"/>
      <c r="J75" s="1"/>
      <c r="K75" s="1"/>
      <c r="L75" s="1"/>
      <c r="M75" s="1"/>
      <c r="N75" s="1"/>
    </row>
    <row r="76" spans="1:14" ht="18.75" x14ac:dyDescent="0.2">
      <c r="A76" s="1"/>
      <c r="B76" s="3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</sheetData>
  <mergeCells count="9">
    <mergeCell ref="A6:N6"/>
    <mergeCell ref="A39:C39"/>
    <mergeCell ref="G8:N8"/>
    <mergeCell ref="A61:B61"/>
    <mergeCell ref="A47:C47"/>
    <mergeCell ref="A54:C54"/>
    <mergeCell ref="H9:J9"/>
    <mergeCell ref="L9:N9"/>
    <mergeCell ref="A59:C59"/>
  </mergeCells>
  <phoneticPr fontId="2" type="noConversion"/>
  <printOptions horizontalCentered="1"/>
  <pageMargins left="0.15748031496062992" right="0.15748031496062992" top="0.19685039370078741" bottom="0.19685039370078741" header="0.11811023622047245" footer="7.874015748031496E-2"/>
  <pageSetup paperSize="9" scale="50" orientation="landscape" r:id="rId1"/>
  <headerFooter alignWithMargins="0">
    <oddFooter>&amp;C&amp;P</oddFooter>
  </headerFooter>
  <rowBreaks count="3" manualBreakCount="3">
    <brk id="24" max="13" man="1"/>
    <brk id="35" max="13" man="1"/>
    <brk id="47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47"/>
  <sheetViews>
    <sheetView rightToLeft="1" view="pageBreakPreview" topLeftCell="B31" zoomScale="70" zoomScaleNormal="100" zoomScaleSheetLayoutView="70" workbookViewId="0">
      <selection activeCell="D13" sqref="D13"/>
    </sheetView>
  </sheetViews>
  <sheetFormatPr defaultRowHeight="12.75" x14ac:dyDescent="0.2"/>
  <cols>
    <col min="1" max="1" width="10" hidden="1" customWidth="1"/>
    <col min="2" max="2" width="11.5703125" customWidth="1"/>
    <col min="3" max="3" width="10.42578125" customWidth="1"/>
    <col min="4" max="4" width="27.140625" customWidth="1"/>
    <col min="5" max="5" width="20.85546875" customWidth="1"/>
    <col min="6" max="6" width="12.85546875" bestFit="1" customWidth="1"/>
    <col min="7" max="7" width="18" bestFit="1" customWidth="1"/>
    <col min="8" max="8" width="18" customWidth="1"/>
    <col min="9" max="9" width="18" bestFit="1" customWidth="1"/>
    <col min="10" max="11" width="16.7109375" bestFit="1" customWidth="1"/>
    <col min="12" max="12" width="18" bestFit="1" customWidth="1"/>
    <col min="13" max="13" width="16.5703125" customWidth="1"/>
    <col min="14" max="14" width="15.7109375" customWidth="1"/>
    <col min="15" max="15" width="14.140625" customWidth="1"/>
    <col min="16" max="16" width="22.28515625" customWidth="1"/>
  </cols>
  <sheetData>
    <row r="6" spans="1:15" x14ac:dyDescent="0.2">
      <c r="F6" s="106"/>
    </row>
    <row r="7" spans="1:15" ht="27.75" x14ac:dyDescent="0.4">
      <c r="A7" s="266" t="s">
        <v>136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</row>
    <row r="8" spans="1:15" ht="23.25" x14ac:dyDescent="0.35">
      <c r="C8" s="14"/>
      <c r="D8" s="13"/>
      <c r="F8" s="2"/>
    </row>
    <row r="9" spans="1:15" ht="19.5" thickBot="1" x14ac:dyDescent="0.35">
      <c r="A9" s="1"/>
      <c r="B9" s="1"/>
      <c r="C9" s="1"/>
      <c r="D9" s="3"/>
      <c r="E9" s="3"/>
      <c r="F9" s="3"/>
    </row>
    <row r="10" spans="1:15" s="171" customFormat="1" ht="30" customHeight="1" x14ac:dyDescent="0.3">
      <c r="A10" s="170"/>
      <c r="B10" s="158" t="s">
        <v>28</v>
      </c>
      <c r="C10" s="159" t="s">
        <v>1</v>
      </c>
      <c r="D10" s="159" t="s">
        <v>268</v>
      </c>
      <c r="E10" s="159" t="s">
        <v>19</v>
      </c>
      <c r="F10" s="159" t="s">
        <v>171</v>
      </c>
      <c r="G10" s="160" t="s">
        <v>0</v>
      </c>
      <c r="H10" s="277" t="s">
        <v>6</v>
      </c>
      <c r="I10" s="278"/>
      <c r="J10" s="278"/>
      <c r="K10" s="278"/>
      <c r="L10" s="278"/>
      <c r="M10" s="278"/>
      <c r="N10" s="278"/>
      <c r="O10" s="278"/>
    </row>
    <row r="11" spans="1:15" s="171" customFormat="1" ht="30" customHeight="1" x14ac:dyDescent="0.3">
      <c r="A11" s="172" t="s">
        <v>13</v>
      </c>
      <c r="B11" s="161"/>
      <c r="C11" s="162" t="s">
        <v>34</v>
      </c>
      <c r="D11" s="162"/>
      <c r="E11" s="164" t="s">
        <v>11</v>
      </c>
      <c r="F11" s="162" t="s">
        <v>11</v>
      </c>
      <c r="G11" s="163" t="s">
        <v>269</v>
      </c>
      <c r="H11" s="161" t="s">
        <v>266</v>
      </c>
      <c r="I11" s="280" t="s">
        <v>270</v>
      </c>
      <c r="J11" s="281"/>
      <c r="K11" s="282"/>
      <c r="L11" s="162" t="s">
        <v>267</v>
      </c>
      <c r="M11" s="280" t="s">
        <v>271</v>
      </c>
      <c r="N11" s="281"/>
      <c r="O11" s="282"/>
    </row>
    <row r="12" spans="1:15" s="171" customFormat="1" ht="30" customHeight="1" thickBot="1" x14ac:dyDescent="0.35">
      <c r="A12" s="172"/>
      <c r="B12" s="165"/>
      <c r="C12" s="166"/>
      <c r="D12" s="167"/>
      <c r="E12" s="251" t="s">
        <v>8</v>
      </c>
      <c r="F12" s="166" t="s">
        <v>9</v>
      </c>
      <c r="G12" s="169" t="s">
        <v>4</v>
      </c>
      <c r="H12" s="168" t="s">
        <v>7</v>
      </c>
      <c r="I12" s="166">
        <v>2018</v>
      </c>
      <c r="J12" s="166">
        <v>2019</v>
      </c>
      <c r="K12" s="166">
        <v>2020</v>
      </c>
      <c r="L12" s="166" t="s">
        <v>22</v>
      </c>
      <c r="M12" s="166">
        <v>2018</v>
      </c>
      <c r="N12" s="166">
        <v>2019</v>
      </c>
      <c r="O12" s="169">
        <v>2020</v>
      </c>
    </row>
    <row r="13" spans="1:15" s="1" customFormat="1" ht="39.950000000000003" customHeight="1" x14ac:dyDescent="0.3">
      <c r="B13" s="113"/>
      <c r="C13" s="113"/>
      <c r="D13" s="114" t="s">
        <v>61</v>
      </c>
      <c r="E13" s="109"/>
      <c r="F13" s="109"/>
      <c r="G13" s="108"/>
      <c r="H13" s="108"/>
      <c r="I13" s="108"/>
      <c r="J13" s="108"/>
      <c r="K13" s="108"/>
      <c r="L13" s="108"/>
      <c r="M13" s="108"/>
      <c r="N13" s="108"/>
      <c r="O13" s="113"/>
    </row>
    <row r="14" spans="1:15" s="1" customFormat="1" ht="24" customHeight="1" x14ac:dyDescent="0.3"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</row>
    <row r="15" spans="1:15" s="20" customFormat="1" ht="60" customHeight="1" x14ac:dyDescent="0.2">
      <c r="A15" s="39"/>
      <c r="B15" s="68" t="s">
        <v>25</v>
      </c>
      <c r="C15" s="57"/>
      <c r="D15" s="58" t="s">
        <v>64</v>
      </c>
      <c r="E15" s="59" t="s">
        <v>10</v>
      </c>
      <c r="F15" s="60">
        <v>36</v>
      </c>
      <c r="G15" s="115">
        <f>H15+L15</f>
        <v>3000000</v>
      </c>
      <c r="H15" s="43">
        <f>SUM(I15:K15)</f>
        <v>3000000</v>
      </c>
      <c r="I15" s="62">
        <v>2000000</v>
      </c>
      <c r="J15" s="62">
        <v>1000000</v>
      </c>
      <c r="K15" s="62">
        <v>0</v>
      </c>
      <c r="L15" s="43">
        <f t="shared" ref="L15:L24" si="0">SUM(M15:O15)</f>
        <v>0</v>
      </c>
      <c r="M15" s="62">
        <v>0</v>
      </c>
      <c r="N15" s="62">
        <v>0</v>
      </c>
      <c r="O15" s="62">
        <v>0</v>
      </c>
    </row>
    <row r="16" spans="1:15" s="20" customFormat="1" ht="66.75" customHeight="1" x14ac:dyDescent="0.2">
      <c r="A16" s="39"/>
      <c r="B16" s="68" t="s">
        <v>25</v>
      </c>
      <c r="C16" s="58"/>
      <c r="D16" s="58" t="s">
        <v>63</v>
      </c>
      <c r="E16" s="59" t="s">
        <v>10</v>
      </c>
      <c r="F16" s="60">
        <v>36</v>
      </c>
      <c r="G16" s="115">
        <f>H16+L16</f>
        <v>2000000</v>
      </c>
      <c r="H16" s="43">
        <f>SUM(I16:K16)</f>
        <v>0</v>
      </c>
      <c r="I16" s="62">
        <v>0</v>
      </c>
      <c r="J16" s="62">
        <v>0</v>
      </c>
      <c r="K16" s="62">
        <v>0</v>
      </c>
      <c r="L16" s="43">
        <f t="shared" si="0"/>
        <v>2000000</v>
      </c>
      <c r="M16" s="62">
        <v>2000000</v>
      </c>
      <c r="N16" s="62">
        <v>0</v>
      </c>
      <c r="O16" s="62">
        <v>0</v>
      </c>
    </row>
    <row r="17" spans="1:16" s="20" customFormat="1" ht="60" customHeight="1" x14ac:dyDescent="0.2">
      <c r="A17" s="40"/>
      <c r="B17" s="68" t="s">
        <v>25</v>
      </c>
      <c r="C17" s="57"/>
      <c r="D17" s="58" t="s">
        <v>52</v>
      </c>
      <c r="E17" s="59" t="s">
        <v>10</v>
      </c>
      <c r="F17" s="60">
        <v>36</v>
      </c>
      <c r="G17" s="115">
        <f>H17+L17</f>
        <v>200000</v>
      </c>
      <c r="H17" s="43">
        <f>SUM(I17:K17)</f>
        <v>200000</v>
      </c>
      <c r="I17" s="62">
        <v>0</v>
      </c>
      <c r="J17" s="62">
        <v>200000</v>
      </c>
      <c r="K17" s="62">
        <v>0</v>
      </c>
      <c r="L17" s="43">
        <f t="shared" si="0"/>
        <v>0</v>
      </c>
      <c r="M17" s="62">
        <v>0</v>
      </c>
      <c r="N17" s="62">
        <v>0</v>
      </c>
      <c r="O17" s="62">
        <v>0</v>
      </c>
    </row>
    <row r="18" spans="1:16" s="20" customFormat="1" ht="67.5" customHeight="1" x14ac:dyDescent="0.2">
      <c r="A18" s="40"/>
      <c r="B18" s="68" t="s">
        <v>25</v>
      </c>
      <c r="C18" s="57"/>
      <c r="D18" s="58" t="s">
        <v>94</v>
      </c>
      <c r="E18" s="59" t="s">
        <v>10</v>
      </c>
      <c r="F18" s="60">
        <v>12</v>
      </c>
      <c r="G18" s="115">
        <f>H18+L18</f>
        <v>500000</v>
      </c>
      <c r="H18" s="43">
        <f>SUM(I18:K18)</f>
        <v>500000</v>
      </c>
      <c r="I18" s="62">
        <v>0</v>
      </c>
      <c r="J18" s="62">
        <v>500000</v>
      </c>
      <c r="K18" s="62">
        <v>0</v>
      </c>
      <c r="L18" s="43">
        <f t="shared" si="0"/>
        <v>0</v>
      </c>
      <c r="M18" s="62">
        <v>0</v>
      </c>
      <c r="N18" s="62">
        <v>0</v>
      </c>
      <c r="O18" s="62">
        <v>0</v>
      </c>
    </row>
    <row r="19" spans="1:16" s="20" customFormat="1" ht="60" customHeight="1" x14ac:dyDescent="0.2">
      <c r="A19" s="40"/>
      <c r="B19" s="68" t="s">
        <v>25</v>
      </c>
      <c r="C19" s="57"/>
      <c r="D19" s="58" t="s">
        <v>95</v>
      </c>
      <c r="E19" s="59" t="s">
        <v>10</v>
      </c>
      <c r="F19" s="60">
        <v>12</v>
      </c>
      <c r="G19" s="115">
        <f>H19+L19</f>
        <v>1000000</v>
      </c>
      <c r="H19" s="43">
        <f>SUM(I19:K19)</f>
        <v>1000000</v>
      </c>
      <c r="I19" s="62">
        <v>0</v>
      </c>
      <c r="J19" s="62">
        <v>1000000</v>
      </c>
      <c r="K19" s="62">
        <v>0</v>
      </c>
      <c r="L19" s="43">
        <f t="shared" si="0"/>
        <v>0</v>
      </c>
      <c r="M19" s="62">
        <v>0</v>
      </c>
      <c r="N19" s="62">
        <v>0</v>
      </c>
      <c r="O19" s="62">
        <v>0</v>
      </c>
    </row>
    <row r="20" spans="1:16" s="20" customFormat="1" ht="60" customHeight="1" x14ac:dyDescent="0.2">
      <c r="A20" s="40"/>
      <c r="B20" s="68" t="s">
        <v>25</v>
      </c>
      <c r="C20" s="57"/>
      <c r="D20" s="58" t="s">
        <v>96</v>
      </c>
      <c r="E20" s="59" t="s">
        <v>10</v>
      </c>
      <c r="F20" s="60">
        <v>12</v>
      </c>
      <c r="G20" s="115">
        <f t="shared" ref="G20:G28" si="1">H20+L20</f>
        <v>1000000</v>
      </c>
      <c r="H20" s="43">
        <f t="shared" ref="H20:H28" si="2">SUM(I20:K20)</f>
        <v>1000000</v>
      </c>
      <c r="I20" s="62">
        <v>0</v>
      </c>
      <c r="J20" s="62">
        <v>1000000</v>
      </c>
      <c r="K20" s="62">
        <v>0</v>
      </c>
      <c r="L20" s="43">
        <f t="shared" si="0"/>
        <v>0</v>
      </c>
      <c r="M20" s="62">
        <v>0</v>
      </c>
      <c r="N20" s="62">
        <v>0</v>
      </c>
      <c r="O20" s="62">
        <v>0</v>
      </c>
    </row>
    <row r="21" spans="1:16" s="20" customFormat="1" ht="60" customHeight="1" x14ac:dyDescent="0.2">
      <c r="A21" s="40"/>
      <c r="B21" s="68" t="s">
        <v>25</v>
      </c>
      <c r="C21" s="57"/>
      <c r="D21" s="58" t="s">
        <v>98</v>
      </c>
      <c r="E21" s="59" t="s">
        <v>10</v>
      </c>
      <c r="F21" s="60">
        <v>12</v>
      </c>
      <c r="G21" s="115">
        <f t="shared" si="1"/>
        <v>600000</v>
      </c>
      <c r="H21" s="43">
        <f t="shared" si="2"/>
        <v>600000</v>
      </c>
      <c r="I21" s="62">
        <v>0</v>
      </c>
      <c r="J21" s="62">
        <v>600000</v>
      </c>
      <c r="K21" s="62">
        <v>0</v>
      </c>
      <c r="L21" s="43">
        <f t="shared" si="0"/>
        <v>0</v>
      </c>
      <c r="M21" s="62">
        <v>0</v>
      </c>
      <c r="N21" s="62">
        <v>0</v>
      </c>
      <c r="O21" s="62">
        <v>0</v>
      </c>
    </row>
    <row r="22" spans="1:16" s="20" customFormat="1" ht="60" customHeight="1" x14ac:dyDescent="0.2">
      <c r="A22" s="40"/>
      <c r="B22" s="68" t="s">
        <v>25</v>
      </c>
      <c r="C22" s="57"/>
      <c r="D22" s="58" t="s">
        <v>99</v>
      </c>
      <c r="E22" s="59" t="s">
        <v>10</v>
      </c>
      <c r="F22" s="60">
        <v>36</v>
      </c>
      <c r="G22" s="115">
        <f t="shared" si="1"/>
        <v>3800000</v>
      </c>
      <c r="H22" s="43">
        <f t="shared" si="2"/>
        <v>3800000</v>
      </c>
      <c r="I22" s="62">
        <v>1800000</v>
      </c>
      <c r="J22" s="62">
        <v>2000000</v>
      </c>
      <c r="K22" s="62">
        <v>0</v>
      </c>
      <c r="L22" s="43">
        <f t="shared" si="0"/>
        <v>0</v>
      </c>
      <c r="M22" s="62">
        <v>0</v>
      </c>
      <c r="N22" s="62">
        <v>0</v>
      </c>
      <c r="O22" s="62">
        <v>0</v>
      </c>
    </row>
    <row r="23" spans="1:16" s="20" customFormat="1" ht="60" customHeight="1" x14ac:dyDescent="0.2">
      <c r="A23" s="40"/>
      <c r="B23" s="68" t="s">
        <v>25</v>
      </c>
      <c r="C23" s="57"/>
      <c r="D23" s="58" t="s">
        <v>116</v>
      </c>
      <c r="E23" s="59" t="s">
        <v>10</v>
      </c>
      <c r="F23" s="60">
        <v>36</v>
      </c>
      <c r="G23" s="115">
        <f t="shared" si="1"/>
        <v>3000000</v>
      </c>
      <c r="H23" s="43">
        <f t="shared" si="2"/>
        <v>3000000</v>
      </c>
      <c r="I23" s="62">
        <v>0</v>
      </c>
      <c r="J23" s="62">
        <v>3000000</v>
      </c>
      <c r="K23" s="62">
        <v>0</v>
      </c>
      <c r="L23" s="43">
        <f t="shared" si="0"/>
        <v>0</v>
      </c>
      <c r="M23" s="62">
        <v>0</v>
      </c>
      <c r="N23" s="62">
        <v>0</v>
      </c>
      <c r="O23" s="62">
        <v>0</v>
      </c>
    </row>
    <row r="24" spans="1:16" s="20" customFormat="1" ht="60" customHeight="1" x14ac:dyDescent="0.2">
      <c r="A24" s="40"/>
      <c r="B24" s="68" t="s">
        <v>25</v>
      </c>
      <c r="C24" s="57"/>
      <c r="D24" s="58" t="s">
        <v>100</v>
      </c>
      <c r="E24" s="59" t="s">
        <v>10</v>
      </c>
      <c r="F24" s="60">
        <v>36</v>
      </c>
      <c r="G24" s="115">
        <f t="shared" si="1"/>
        <v>500000</v>
      </c>
      <c r="H24" s="43">
        <f t="shared" si="2"/>
        <v>500000</v>
      </c>
      <c r="I24" s="62">
        <v>0</v>
      </c>
      <c r="J24" s="62">
        <v>500000</v>
      </c>
      <c r="K24" s="62">
        <v>0</v>
      </c>
      <c r="L24" s="43">
        <f t="shared" si="0"/>
        <v>0</v>
      </c>
      <c r="M24" s="62">
        <v>0</v>
      </c>
      <c r="N24" s="62">
        <v>0</v>
      </c>
      <c r="O24" s="62">
        <v>0</v>
      </c>
    </row>
    <row r="25" spans="1:16" s="20" customFormat="1" ht="60" customHeight="1" x14ac:dyDescent="0.2">
      <c r="A25" s="40"/>
      <c r="B25" s="68" t="s">
        <v>25</v>
      </c>
      <c r="C25" s="57"/>
      <c r="D25" s="58" t="s">
        <v>153</v>
      </c>
      <c r="E25" s="59" t="s">
        <v>10</v>
      </c>
      <c r="F25" s="60">
        <v>12</v>
      </c>
      <c r="G25" s="115">
        <f t="shared" si="1"/>
        <v>2000000</v>
      </c>
      <c r="H25" s="43">
        <f t="shared" si="2"/>
        <v>2000000</v>
      </c>
      <c r="I25" s="62">
        <v>0</v>
      </c>
      <c r="J25" s="62">
        <v>2000000</v>
      </c>
      <c r="K25" s="62">
        <v>0</v>
      </c>
      <c r="L25" s="43">
        <f>SUM(M25:O25)</f>
        <v>0</v>
      </c>
      <c r="M25" s="62">
        <v>0</v>
      </c>
      <c r="N25" s="62">
        <v>0</v>
      </c>
      <c r="O25" s="62">
        <v>0</v>
      </c>
    </row>
    <row r="26" spans="1:16" s="20" customFormat="1" ht="60" customHeight="1" x14ac:dyDescent="0.2">
      <c r="A26" s="40"/>
      <c r="B26" s="68" t="s">
        <v>25</v>
      </c>
      <c r="C26" s="57"/>
      <c r="D26" s="58" t="s">
        <v>154</v>
      </c>
      <c r="E26" s="59" t="s">
        <v>10</v>
      </c>
      <c r="F26" s="60">
        <v>12</v>
      </c>
      <c r="G26" s="115">
        <f t="shared" si="1"/>
        <v>1000000</v>
      </c>
      <c r="H26" s="43">
        <f t="shared" si="2"/>
        <v>1000000</v>
      </c>
      <c r="I26" s="62">
        <v>0</v>
      </c>
      <c r="J26" s="62">
        <v>1000000</v>
      </c>
      <c r="K26" s="62">
        <v>0</v>
      </c>
      <c r="L26" s="43">
        <f>SUM(M26:O26)</f>
        <v>0</v>
      </c>
      <c r="M26" s="62">
        <v>0</v>
      </c>
      <c r="N26" s="62">
        <v>0</v>
      </c>
      <c r="O26" s="62">
        <v>0</v>
      </c>
    </row>
    <row r="27" spans="1:16" s="20" customFormat="1" ht="60" customHeight="1" x14ac:dyDescent="0.2">
      <c r="A27" s="40"/>
      <c r="B27" s="68" t="s">
        <v>25</v>
      </c>
      <c r="C27" s="57"/>
      <c r="D27" s="58" t="s">
        <v>262</v>
      </c>
      <c r="E27" s="59" t="s">
        <v>10</v>
      </c>
      <c r="F27" s="60">
        <v>12</v>
      </c>
      <c r="G27" s="115">
        <f t="shared" si="1"/>
        <v>500000</v>
      </c>
      <c r="H27" s="43">
        <f t="shared" si="2"/>
        <v>500000</v>
      </c>
      <c r="I27" s="62">
        <v>500000</v>
      </c>
      <c r="J27" s="62">
        <v>0</v>
      </c>
      <c r="K27" s="62">
        <v>0</v>
      </c>
      <c r="L27" s="43">
        <f>SUM(M27:O27)</f>
        <v>0</v>
      </c>
      <c r="M27" s="62">
        <v>0</v>
      </c>
      <c r="N27" s="62">
        <v>0</v>
      </c>
      <c r="O27" s="62">
        <v>0</v>
      </c>
    </row>
    <row r="28" spans="1:16" s="20" customFormat="1" ht="60" customHeight="1" x14ac:dyDescent="0.2">
      <c r="A28" s="40"/>
      <c r="B28" s="68" t="s">
        <v>25</v>
      </c>
      <c r="C28" s="57"/>
      <c r="D28" s="58" t="s">
        <v>155</v>
      </c>
      <c r="E28" s="59" t="s">
        <v>10</v>
      </c>
      <c r="F28" s="60">
        <v>12</v>
      </c>
      <c r="G28" s="115">
        <f t="shared" si="1"/>
        <v>1000000</v>
      </c>
      <c r="H28" s="43">
        <f t="shared" si="2"/>
        <v>1000000</v>
      </c>
      <c r="I28" s="62">
        <v>0</v>
      </c>
      <c r="J28" s="62">
        <v>1000000</v>
      </c>
      <c r="K28" s="62">
        <v>0</v>
      </c>
      <c r="L28" s="43">
        <f>SUM(M28:O28)</f>
        <v>0</v>
      </c>
      <c r="M28" s="62">
        <v>0</v>
      </c>
      <c r="N28" s="62">
        <v>0</v>
      </c>
      <c r="O28" s="62">
        <v>0</v>
      </c>
    </row>
    <row r="29" spans="1:16" s="20" customFormat="1" ht="39.75" customHeight="1" x14ac:dyDescent="0.2">
      <c r="A29" s="40"/>
      <c r="B29" s="68"/>
      <c r="C29" s="57"/>
      <c r="D29" s="89"/>
      <c r="E29" s="59"/>
      <c r="F29" s="60"/>
      <c r="G29" s="115"/>
      <c r="H29" s="43"/>
      <c r="I29" s="62"/>
      <c r="J29" s="62"/>
      <c r="K29" s="62"/>
      <c r="L29" s="43"/>
      <c r="M29" s="62"/>
      <c r="N29" s="62"/>
      <c r="O29" s="62"/>
    </row>
    <row r="30" spans="1:16" s="22" customFormat="1" ht="60" customHeight="1" x14ac:dyDescent="0.2">
      <c r="A30" s="21"/>
      <c r="B30" s="284" t="s">
        <v>30</v>
      </c>
      <c r="C30" s="284"/>
      <c r="D30" s="173"/>
      <c r="E30" s="174"/>
      <c r="F30" s="175"/>
      <c r="G30" s="176">
        <f t="shared" ref="G30:O30" si="3">SUM(G15:G28)</f>
        <v>20100000</v>
      </c>
      <c r="H30" s="177">
        <f t="shared" si="3"/>
        <v>18100000</v>
      </c>
      <c r="I30" s="176">
        <f t="shared" si="3"/>
        <v>4300000</v>
      </c>
      <c r="J30" s="176">
        <f t="shared" si="3"/>
        <v>13800000</v>
      </c>
      <c r="K30" s="176">
        <f t="shared" si="3"/>
        <v>0</v>
      </c>
      <c r="L30" s="177">
        <f t="shared" si="3"/>
        <v>2000000</v>
      </c>
      <c r="M30" s="176">
        <f t="shared" si="3"/>
        <v>2000000</v>
      </c>
      <c r="N30" s="176">
        <f t="shared" si="3"/>
        <v>0</v>
      </c>
      <c r="O30" s="176">
        <f t="shared" si="3"/>
        <v>0</v>
      </c>
    </row>
    <row r="31" spans="1:16" s="22" customFormat="1" ht="41.25" customHeight="1" x14ac:dyDescent="0.2">
      <c r="A31" s="21"/>
      <c r="B31" s="44"/>
      <c r="C31" s="44"/>
      <c r="D31" s="70"/>
      <c r="E31" s="59"/>
      <c r="F31" s="60"/>
      <c r="G31" s="115"/>
      <c r="H31" s="43"/>
      <c r="I31" s="41"/>
      <c r="J31" s="41"/>
      <c r="K31" s="41"/>
      <c r="L31" s="43"/>
      <c r="M31" s="41"/>
      <c r="N31" s="41"/>
      <c r="O31" s="41"/>
    </row>
    <row r="32" spans="1:16" s="20" customFormat="1" ht="60" customHeight="1" x14ac:dyDescent="0.2">
      <c r="A32" s="39"/>
      <c r="B32" s="68" t="s">
        <v>43</v>
      </c>
      <c r="C32" s="57"/>
      <c r="D32" s="58" t="s">
        <v>263</v>
      </c>
      <c r="E32" s="59" t="s">
        <v>10</v>
      </c>
      <c r="F32" s="60">
        <v>12</v>
      </c>
      <c r="G32" s="115">
        <f>H32+L32</f>
        <v>1500000</v>
      </c>
      <c r="H32" s="43">
        <f>SUM(I32:K32)</f>
        <v>1500000</v>
      </c>
      <c r="I32" s="62">
        <v>1000000</v>
      </c>
      <c r="J32" s="62">
        <v>500000</v>
      </c>
      <c r="K32" s="62">
        <v>0</v>
      </c>
      <c r="L32" s="43">
        <f>SUM(M32:O32)</f>
        <v>0</v>
      </c>
      <c r="M32" s="62">
        <v>0</v>
      </c>
      <c r="N32" s="62">
        <v>0</v>
      </c>
      <c r="O32" s="62">
        <v>0</v>
      </c>
      <c r="P32" s="38"/>
    </row>
    <row r="33" spans="1:16" s="20" customFormat="1" ht="60" customHeight="1" x14ac:dyDescent="0.2">
      <c r="A33" s="39"/>
      <c r="B33" s="68" t="s">
        <v>43</v>
      </c>
      <c r="C33" s="57"/>
      <c r="D33" s="58" t="s">
        <v>264</v>
      </c>
      <c r="E33" s="59" t="s">
        <v>10</v>
      </c>
      <c r="F33" s="60">
        <v>12</v>
      </c>
      <c r="G33" s="115">
        <f>H33+L33</f>
        <v>2000000</v>
      </c>
      <c r="H33" s="43">
        <f>SUM(I33:K33)</f>
        <v>2000000</v>
      </c>
      <c r="I33" s="62">
        <v>500000</v>
      </c>
      <c r="J33" s="62">
        <v>1500000</v>
      </c>
      <c r="K33" s="62">
        <v>0</v>
      </c>
      <c r="L33" s="43">
        <f>SUM(M33:O33)</f>
        <v>0</v>
      </c>
      <c r="M33" s="62">
        <v>0</v>
      </c>
      <c r="N33" s="62">
        <v>0</v>
      </c>
      <c r="O33" s="62">
        <v>0</v>
      </c>
      <c r="P33" s="38"/>
    </row>
    <row r="34" spans="1:16" s="20" customFormat="1" ht="60" customHeight="1" x14ac:dyDescent="0.2">
      <c r="A34" s="39"/>
      <c r="B34" s="68" t="s">
        <v>43</v>
      </c>
      <c r="C34" s="69"/>
      <c r="D34" s="58" t="s">
        <v>151</v>
      </c>
      <c r="E34" s="59" t="s">
        <v>10</v>
      </c>
      <c r="F34" s="60">
        <v>12</v>
      </c>
      <c r="G34" s="115">
        <f>H34+L34</f>
        <v>300000</v>
      </c>
      <c r="H34" s="43">
        <f>SUM(I34:K34)</f>
        <v>300000</v>
      </c>
      <c r="I34" s="62">
        <v>0</v>
      </c>
      <c r="J34" s="62">
        <v>300000</v>
      </c>
      <c r="K34" s="62">
        <v>0</v>
      </c>
      <c r="L34" s="43">
        <f>SUM(M34:O34)</f>
        <v>0</v>
      </c>
      <c r="M34" s="62">
        <v>0</v>
      </c>
      <c r="N34" s="62">
        <v>0</v>
      </c>
      <c r="O34" s="62">
        <v>0</v>
      </c>
      <c r="P34" s="38"/>
    </row>
    <row r="35" spans="1:16" s="20" customFormat="1" ht="60" customHeight="1" x14ac:dyDescent="0.2">
      <c r="A35" s="39"/>
      <c r="B35" s="68" t="s">
        <v>43</v>
      </c>
      <c r="C35" s="69"/>
      <c r="D35" s="58" t="s">
        <v>152</v>
      </c>
      <c r="E35" s="59" t="s">
        <v>10</v>
      </c>
      <c r="F35" s="60">
        <v>12</v>
      </c>
      <c r="G35" s="115">
        <f>H35+L35</f>
        <v>2000000</v>
      </c>
      <c r="H35" s="43">
        <f>SUM(I35:K35)</f>
        <v>0</v>
      </c>
      <c r="I35" s="62">
        <v>0</v>
      </c>
      <c r="J35" s="62">
        <v>0</v>
      </c>
      <c r="K35" s="62">
        <v>0</v>
      </c>
      <c r="L35" s="43">
        <f>SUM(M35:O35)</f>
        <v>2000000</v>
      </c>
      <c r="M35" s="62">
        <v>2000000</v>
      </c>
      <c r="N35" s="62">
        <v>0</v>
      </c>
      <c r="O35" s="62">
        <v>0</v>
      </c>
      <c r="P35" s="38"/>
    </row>
    <row r="36" spans="1:16" s="20" customFormat="1" ht="32.25" customHeight="1" x14ac:dyDescent="0.2">
      <c r="A36" s="39"/>
      <c r="B36" s="68"/>
      <c r="C36" s="69"/>
      <c r="D36" s="58"/>
      <c r="E36" s="59"/>
      <c r="F36" s="60"/>
      <c r="G36" s="115"/>
      <c r="H36" s="43"/>
      <c r="I36" s="62"/>
      <c r="J36" s="62"/>
      <c r="K36" s="62"/>
      <c r="L36" s="43"/>
      <c r="M36" s="62"/>
      <c r="N36" s="62"/>
      <c r="O36" s="62"/>
      <c r="P36" s="38"/>
    </row>
    <row r="37" spans="1:16" s="20" customFormat="1" ht="60" customHeight="1" x14ac:dyDescent="0.2">
      <c r="A37" s="39"/>
      <c r="B37" s="284" t="s">
        <v>44</v>
      </c>
      <c r="C37" s="284"/>
      <c r="D37" s="178"/>
      <c r="E37" s="174"/>
      <c r="F37" s="175"/>
      <c r="G37" s="176">
        <f t="shared" ref="G37:O37" si="4">SUM(G32:G35)</f>
        <v>5800000</v>
      </c>
      <c r="H37" s="177">
        <f t="shared" si="4"/>
        <v>3800000</v>
      </c>
      <c r="I37" s="176">
        <f t="shared" si="4"/>
        <v>1500000</v>
      </c>
      <c r="J37" s="176">
        <f t="shared" si="4"/>
        <v>2300000</v>
      </c>
      <c r="K37" s="176">
        <f t="shared" si="4"/>
        <v>0</v>
      </c>
      <c r="L37" s="177">
        <f t="shared" si="4"/>
        <v>2000000</v>
      </c>
      <c r="M37" s="176">
        <f t="shared" si="4"/>
        <v>2000000</v>
      </c>
      <c r="N37" s="176">
        <f t="shared" si="4"/>
        <v>0</v>
      </c>
      <c r="O37" s="176">
        <f t="shared" si="4"/>
        <v>0</v>
      </c>
      <c r="P37" s="38"/>
    </row>
    <row r="38" spans="1:16" s="22" customFormat="1" ht="31.5" customHeight="1" x14ac:dyDescent="0.2">
      <c r="A38" s="21"/>
      <c r="B38" s="44"/>
      <c r="C38" s="44"/>
      <c r="D38" s="70"/>
      <c r="E38" s="59"/>
      <c r="F38" s="60"/>
      <c r="G38" s="115"/>
      <c r="H38" s="43"/>
      <c r="I38" s="41"/>
      <c r="J38" s="41"/>
      <c r="K38" s="41"/>
      <c r="L38" s="43"/>
      <c r="M38" s="41"/>
      <c r="N38" s="41"/>
      <c r="O38" s="41"/>
    </row>
    <row r="39" spans="1:16" ht="69" customHeight="1" x14ac:dyDescent="0.2">
      <c r="B39" s="68" t="s">
        <v>26</v>
      </c>
      <c r="C39" s="58"/>
      <c r="D39" s="58" t="s">
        <v>276</v>
      </c>
      <c r="E39" s="59" t="s">
        <v>10</v>
      </c>
      <c r="F39" s="60">
        <v>12</v>
      </c>
      <c r="G39" s="115">
        <f>H39+L39</f>
        <v>9000000</v>
      </c>
      <c r="H39" s="43">
        <f>SUM(I39:K39)</f>
        <v>9000000</v>
      </c>
      <c r="I39" s="62">
        <v>8500000</v>
      </c>
      <c r="J39" s="62">
        <v>500000</v>
      </c>
      <c r="K39" s="62">
        <v>0</v>
      </c>
      <c r="L39" s="43">
        <f>SUM(M39:O39)</f>
        <v>0</v>
      </c>
      <c r="M39" s="62">
        <v>0</v>
      </c>
      <c r="N39" s="62">
        <v>0</v>
      </c>
      <c r="O39" s="62">
        <v>0</v>
      </c>
    </row>
    <row r="40" spans="1:16" s="20" customFormat="1" ht="60" customHeight="1" x14ac:dyDescent="0.2">
      <c r="A40" s="40"/>
      <c r="B40" s="68" t="s">
        <v>26</v>
      </c>
      <c r="C40" s="57"/>
      <c r="D40" s="58" t="s">
        <v>97</v>
      </c>
      <c r="E40" s="59" t="s">
        <v>10</v>
      </c>
      <c r="F40" s="60">
        <v>36</v>
      </c>
      <c r="G40" s="115">
        <f>H40+L40</f>
        <v>1500000</v>
      </c>
      <c r="H40" s="43">
        <f>SUM(I40:K40)</f>
        <v>1500000</v>
      </c>
      <c r="I40" s="62">
        <v>1500000</v>
      </c>
      <c r="J40" s="62">
        <v>0</v>
      </c>
      <c r="K40" s="62">
        <v>0</v>
      </c>
      <c r="L40" s="43">
        <f>SUM(M40:O40)</f>
        <v>0</v>
      </c>
      <c r="M40" s="62">
        <v>0</v>
      </c>
      <c r="N40" s="62">
        <v>0</v>
      </c>
      <c r="O40" s="62">
        <v>0</v>
      </c>
    </row>
    <row r="41" spans="1:16" ht="39" customHeight="1" x14ac:dyDescent="0.2">
      <c r="B41" s="68"/>
      <c r="C41" s="57"/>
      <c r="D41" s="32"/>
      <c r="E41" s="33"/>
      <c r="F41" s="28"/>
      <c r="G41" s="110"/>
      <c r="H41" s="30"/>
      <c r="I41" s="31"/>
      <c r="J41" s="31"/>
      <c r="K41" s="31"/>
      <c r="L41" s="30"/>
      <c r="M41" s="31"/>
      <c r="N41" s="31"/>
      <c r="O41" s="31"/>
    </row>
    <row r="42" spans="1:16" s="104" customFormat="1" ht="72.75" customHeight="1" x14ac:dyDescent="0.2">
      <c r="A42" s="105"/>
      <c r="B42" s="284" t="s">
        <v>31</v>
      </c>
      <c r="C42" s="284"/>
      <c r="D42" s="179"/>
      <c r="E42" s="174"/>
      <c r="F42" s="175"/>
      <c r="G42" s="176">
        <f t="shared" ref="G42:O42" si="5">SUM(G39:G39)</f>
        <v>9000000</v>
      </c>
      <c r="H42" s="180">
        <f t="shared" si="5"/>
        <v>9000000</v>
      </c>
      <c r="I42" s="181">
        <f>SUM(I39:I41)</f>
        <v>10000000</v>
      </c>
      <c r="J42" s="181">
        <f t="shared" si="5"/>
        <v>500000</v>
      </c>
      <c r="K42" s="181">
        <f t="shared" si="5"/>
        <v>0</v>
      </c>
      <c r="L42" s="180">
        <f t="shared" si="5"/>
        <v>0</v>
      </c>
      <c r="M42" s="176">
        <f t="shared" si="5"/>
        <v>0</v>
      </c>
      <c r="N42" s="176">
        <f t="shared" si="5"/>
        <v>0</v>
      </c>
      <c r="O42" s="176">
        <f t="shared" si="5"/>
        <v>0</v>
      </c>
    </row>
    <row r="43" spans="1:16" s="16" customFormat="1" ht="35.25" customHeight="1" x14ac:dyDescent="0.2">
      <c r="A43" s="19"/>
      <c r="B43" s="71"/>
      <c r="C43" s="71"/>
      <c r="D43" s="72"/>
      <c r="E43" s="73"/>
      <c r="F43" s="67"/>
      <c r="G43" s="116"/>
      <c r="H43" s="43"/>
      <c r="I43" s="116"/>
      <c r="J43" s="116"/>
      <c r="K43" s="116"/>
      <c r="L43" s="43"/>
      <c r="M43" s="116"/>
      <c r="N43" s="116"/>
      <c r="O43" s="116"/>
    </row>
    <row r="44" spans="1:16" ht="60" customHeight="1" thickBot="1" x14ac:dyDescent="0.25">
      <c r="B44" s="182"/>
      <c r="C44" s="182"/>
      <c r="D44" s="283" t="s">
        <v>62</v>
      </c>
      <c r="E44" s="283"/>
      <c r="F44" s="182"/>
      <c r="G44" s="183">
        <f t="shared" ref="G44:O44" si="6">G37+G30+G42</f>
        <v>34900000</v>
      </c>
      <c r="H44" s="184">
        <f t="shared" si="6"/>
        <v>30900000</v>
      </c>
      <c r="I44" s="183">
        <f t="shared" si="6"/>
        <v>15800000</v>
      </c>
      <c r="J44" s="183">
        <f t="shared" si="6"/>
        <v>16600000</v>
      </c>
      <c r="K44" s="183">
        <f t="shared" si="6"/>
        <v>0</v>
      </c>
      <c r="L44" s="184">
        <f t="shared" si="6"/>
        <v>4000000</v>
      </c>
      <c r="M44" s="183">
        <f t="shared" si="6"/>
        <v>4000000</v>
      </c>
      <c r="N44" s="183">
        <f t="shared" si="6"/>
        <v>0</v>
      </c>
      <c r="O44" s="183">
        <f t="shared" si="6"/>
        <v>0</v>
      </c>
    </row>
    <row r="45" spans="1:16" ht="51.6" customHeight="1" thickTop="1" x14ac:dyDescent="0.2">
      <c r="D45" s="34"/>
      <c r="G45" s="17"/>
      <c r="H45" s="18"/>
      <c r="I45" s="17"/>
      <c r="J45" s="17"/>
      <c r="K45" s="17"/>
      <c r="L45" s="18"/>
      <c r="M45" s="17"/>
      <c r="N45" s="17"/>
      <c r="O45" s="17"/>
    </row>
    <row r="47" spans="1:16" x14ac:dyDescent="0.2">
      <c r="I47" s="99"/>
    </row>
  </sheetData>
  <mergeCells count="8">
    <mergeCell ref="D44:E44"/>
    <mergeCell ref="A7:N7"/>
    <mergeCell ref="B42:C42"/>
    <mergeCell ref="B37:C37"/>
    <mergeCell ref="B30:C30"/>
    <mergeCell ref="H10:O10"/>
    <mergeCell ref="I11:K11"/>
    <mergeCell ref="M11:O11"/>
  </mergeCells>
  <phoneticPr fontId="2" type="noConversion"/>
  <printOptions horizontalCentered="1"/>
  <pageMargins left="0.15748031496062992" right="0.15748031496062992" top="0.39370078740157483" bottom="0.39370078740157483" header="0.51181102362204722" footer="0.51181102362204722"/>
  <pageSetup paperSize="9" scale="62" orientation="landscape" r:id="rId1"/>
  <headerFooter alignWithMargins="0">
    <oddFooter>&amp;C&amp;P</oddFooter>
  </headerFooter>
  <rowBreaks count="3" manualBreakCount="3">
    <brk id="21" max="14" man="1"/>
    <brk id="30" max="14" man="1"/>
    <brk id="37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9"/>
  <sheetViews>
    <sheetView rightToLeft="1" view="pageBreakPreview" topLeftCell="B4" zoomScale="85" zoomScaleNormal="100" zoomScaleSheetLayoutView="85" workbookViewId="0">
      <selection activeCell="B10" sqref="B10:O12"/>
    </sheetView>
  </sheetViews>
  <sheetFormatPr defaultRowHeight="12.75" x14ac:dyDescent="0.2"/>
  <cols>
    <col min="1" max="1" width="10" hidden="1" customWidth="1"/>
    <col min="2" max="2" width="12.7109375" bestFit="1" customWidth="1"/>
    <col min="3" max="3" width="9.7109375" customWidth="1"/>
    <col min="4" max="4" width="24.28515625" customWidth="1"/>
    <col min="5" max="5" width="21.140625" customWidth="1"/>
    <col min="6" max="6" width="14" bestFit="1" customWidth="1"/>
    <col min="7" max="9" width="18" bestFit="1" customWidth="1"/>
    <col min="10" max="10" width="16.7109375" bestFit="1" customWidth="1"/>
    <col min="11" max="11" width="18" bestFit="1" customWidth="1"/>
    <col min="12" max="12" width="17.28515625" customWidth="1"/>
    <col min="13" max="13" width="14.5703125" customWidth="1"/>
    <col min="14" max="14" width="13.140625" customWidth="1"/>
    <col min="15" max="15" width="12.140625" customWidth="1"/>
  </cols>
  <sheetData>
    <row r="6" spans="1:16" x14ac:dyDescent="0.2">
      <c r="F6" s="106"/>
    </row>
    <row r="7" spans="1:16" ht="27.75" x14ac:dyDescent="0.4">
      <c r="A7" s="266" t="s">
        <v>136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</row>
    <row r="8" spans="1:16" ht="18.75" customHeight="1" x14ac:dyDescent="0.2"/>
    <row r="9" spans="1:16" ht="18" customHeight="1" thickBot="1" x14ac:dyDescent="0.25"/>
    <row r="10" spans="1:16" ht="18.75" x14ac:dyDescent="0.3">
      <c r="B10" s="158" t="s">
        <v>28</v>
      </c>
      <c r="C10" s="159" t="s">
        <v>1</v>
      </c>
      <c r="D10" s="159" t="s">
        <v>268</v>
      </c>
      <c r="E10" s="159" t="s">
        <v>19</v>
      </c>
      <c r="F10" s="159" t="s">
        <v>171</v>
      </c>
      <c r="G10" s="160" t="s">
        <v>0</v>
      </c>
      <c r="H10" s="277" t="s">
        <v>6</v>
      </c>
      <c r="I10" s="278"/>
      <c r="J10" s="278"/>
      <c r="K10" s="278"/>
      <c r="L10" s="278"/>
      <c r="M10" s="278"/>
      <c r="N10" s="278"/>
      <c r="O10" s="278"/>
    </row>
    <row r="11" spans="1:16" ht="18.75" x14ac:dyDescent="0.3">
      <c r="B11" s="161"/>
      <c r="C11" s="162" t="s">
        <v>34</v>
      </c>
      <c r="D11" s="162"/>
      <c r="E11" s="164" t="s">
        <v>11</v>
      </c>
      <c r="F11" s="162" t="s">
        <v>11</v>
      </c>
      <c r="G11" s="163" t="s">
        <v>269</v>
      </c>
      <c r="H11" s="161" t="s">
        <v>266</v>
      </c>
      <c r="I11" s="280" t="s">
        <v>270</v>
      </c>
      <c r="J11" s="281"/>
      <c r="K11" s="282"/>
      <c r="L11" s="162" t="s">
        <v>267</v>
      </c>
      <c r="M11" s="280" t="s">
        <v>271</v>
      </c>
      <c r="N11" s="281"/>
      <c r="O11" s="282"/>
    </row>
    <row r="12" spans="1:16" ht="19.5" thickBot="1" x14ac:dyDescent="0.35">
      <c r="B12" s="165"/>
      <c r="C12" s="166"/>
      <c r="D12" s="167"/>
      <c r="E12" s="251" t="s">
        <v>8</v>
      </c>
      <c r="F12" s="166" t="s">
        <v>9</v>
      </c>
      <c r="G12" s="169" t="s">
        <v>4</v>
      </c>
      <c r="H12" s="168" t="s">
        <v>7</v>
      </c>
      <c r="I12" s="166">
        <v>2018</v>
      </c>
      <c r="J12" s="166">
        <v>2019</v>
      </c>
      <c r="K12" s="166">
        <v>2020</v>
      </c>
      <c r="L12" s="166" t="s">
        <v>22</v>
      </c>
      <c r="M12" s="166">
        <v>2018</v>
      </c>
      <c r="N12" s="166">
        <v>2019</v>
      </c>
      <c r="O12" s="169">
        <v>2020</v>
      </c>
    </row>
    <row r="13" spans="1:16" ht="24" customHeight="1" x14ac:dyDescent="0.2"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16" ht="31.5" customHeight="1" x14ac:dyDescent="0.3">
      <c r="B14" s="113"/>
      <c r="C14" s="113"/>
      <c r="D14" s="114" t="s">
        <v>255</v>
      </c>
      <c r="E14" s="117"/>
      <c r="F14" s="118"/>
      <c r="G14" s="119"/>
      <c r="H14" s="110"/>
      <c r="I14" s="110"/>
      <c r="J14" s="120"/>
      <c r="K14" s="120"/>
      <c r="L14" s="120"/>
      <c r="M14" s="110"/>
      <c r="N14" s="120"/>
      <c r="O14" s="120"/>
      <c r="P14" s="12"/>
    </row>
    <row r="15" spans="1:16" ht="21.75" customHeight="1" x14ac:dyDescent="0.2">
      <c r="B15" s="37"/>
      <c r="C15" s="37"/>
      <c r="D15" s="35"/>
      <c r="E15" s="32"/>
      <c r="F15" s="33"/>
      <c r="G15" s="36"/>
      <c r="H15" s="29"/>
      <c r="I15" s="30"/>
      <c r="J15" s="31"/>
      <c r="K15" s="31"/>
      <c r="L15" s="31"/>
      <c r="M15" s="30"/>
      <c r="N15" s="31"/>
      <c r="O15" s="31"/>
      <c r="P15" s="12"/>
    </row>
    <row r="16" spans="1:16" s="42" customFormat="1" ht="60" customHeight="1" x14ac:dyDescent="0.2">
      <c r="A16" s="61" t="s">
        <v>27</v>
      </c>
      <c r="B16" s="61" t="s">
        <v>26</v>
      </c>
      <c r="D16" s="63" t="s">
        <v>159</v>
      </c>
      <c r="E16" s="59" t="s">
        <v>10</v>
      </c>
      <c r="F16" s="60">
        <v>12</v>
      </c>
      <c r="G16" s="115">
        <f t="shared" ref="G16:G21" si="0">H16+L16</f>
        <v>1000000</v>
      </c>
      <c r="H16" s="43">
        <f t="shared" ref="H16:H21" si="1">SUM(I16:K16)</f>
        <v>1000000</v>
      </c>
      <c r="I16" s="62">
        <v>0</v>
      </c>
      <c r="J16" s="62">
        <v>1000000</v>
      </c>
      <c r="K16" s="62">
        <v>0</v>
      </c>
      <c r="L16" s="43">
        <f t="shared" ref="L16:L21" si="2">SUM(M16:O16)</f>
        <v>0</v>
      </c>
      <c r="M16" s="62">
        <v>0</v>
      </c>
      <c r="N16" s="62">
        <v>0</v>
      </c>
      <c r="O16" s="62">
        <v>0</v>
      </c>
      <c r="P16" s="81"/>
    </row>
    <row r="17" spans="1:16" s="42" customFormat="1" ht="60" customHeight="1" x14ac:dyDescent="0.2">
      <c r="A17" s="61" t="s">
        <v>27</v>
      </c>
      <c r="B17" s="61" t="s">
        <v>26</v>
      </c>
      <c r="D17" s="63" t="s">
        <v>149</v>
      </c>
      <c r="E17" s="59" t="s">
        <v>10</v>
      </c>
      <c r="F17" s="60">
        <v>36</v>
      </c>
      <c r="G17" s="115">
        <f t="shared" si="0"/>
        <v>720000</v>
      </c>
      <c r="H17" s="43">
        <f t="shared" si="1"/>
        <v>720000</v>
      </c>
      <c r="I17" s="62">
        <v>0</v>
      </c>
      <c r="J17" s="62">
        <v>720000</v>
      </c>
      <c r="K17" s="62">
        <v>0</v>
      </c>
      <c r="L17" s="43">
        <f t="shared" si="2"/>
        <v>0</v>
      </c>
      <c r="M17" s="62">
        <v>0</v>
      </c>
      <c r="N17" s="62">
        <v>0</v>
      </c>
      <c r="O17" s="62">
        <v>0</v>
      </c>
      <c r="P17" s="81"/>
    </row>
    <row r="18" spans="1:16" s="42" customFormat="1" ht="60" customHeight="1" x14ac:dyDescent="0.2">
      <c r="A18" s="61" t="s">
        <v>27</v>
      </c>
      <c r="B18" s="61" t="s">
        <v>26</v>
      </c>
      <c r="D18" s="63" t="s">
        <v>150</v>
      </c>
      <c r="E18" s="59" t="s">
        <v>10</v>
      </c>
      <c r="F18" s="60">
        <v>12</v>
      </c>
      <c r="G18" s="115">
        <f t="shared" si="0"/>
        <v>17000000</v>
      </c>
      <c r="H18" s="43">
        <f t="shared" si="1"/>
        <v>17000000</v>
      </c>
      <c r="I18" s="62">
        <v>5000000</v>
      </c>
      <c r="J18" s="62">
        <f>9000000+3000000</f>
        <v>12000000</v>
      </c>
      <c r="K18" s="62">
        <v>0</v>
      </c>
      <c r="L18" s="43">
        <f t="shared" si="2"/>
        <v>0</v>
      </c>
      <c r="M18" s="62">
        <v>0</v>
      </c>
      <c r="N18" s="62">
        <v>0</v>
      </c>
      <c r="O18" s="62">
        <v>0</v>
      </c>
      <c r="P18" s="81"/>
    </row>
    <row r="19" spans="1:16" s="42" customFormat="1" ht="99.75" customHeight="1" x14ac:dyDescent="0.2">
      <c r="A19" s="61" t="s">
        <v>27</v>
      </c>
      <c r="B19" s="61" t="s">
        <v>26</v>
      </c>
      <c r="D19" s="63" t="s">
        <v>160</v>
      </c>
      <c r="E19" s="59" t="s">
        <v>10</v>
      </c>
      <c r="F19" s="60">
        <v>12</v>
      </c>
      <c r="G19" s="115">
        <f t="shared" si="0"/>
        <v>2500000</v>
      </c>
      <c r="H19" s="43">
        <f t="shared" si="1"/>
        <v>2500000</v>
      </c>
      <c r="I19" s="62">
        <v>0</v>
      </c>
      <c r="J19" s="62">
        <v>2500000</v>
      </c>
      <c r="K19" s="62">
        <v>0</v>
      </c>
      <c r="L19" s="43">
        <f t="shared" si="2"/>
        <v>0</v>
      </c>
      <c r="M19" s="62">
        <v>0</v>
      </c>
      <c r="N19" s="62">
        <v>0</v>
      </c>
      <c r="O19" s="62">
        <v>0</v>
      </c>
      <c r="P19" s="81"/>
    </row>
    <row r="20" spans="1:16" s="42" customFormat="1" ht="60" customHeight="1" x14ac:dyDescent="0.2">
      <c r="A20" s="61" t="s">
        <v>26</v>
      </c>
      <c r="B20" s="61" t="s">
        <v>26</v>
      </c>
      <c r="C20" s="134">
        <v>1160</v>
      </c>
      <c r="D20" s="58" t="s">
        <v>115</v>
      </c>
      <c r="E20" s="59" t="s">
        <v>10</v>
      </c>
      <c r="F20" s="60">
        <v>12</v>
      </c>
      <c r="G20" s="115">
        <f t="shared" si="0"/>
        <v>15000000</v>
      </c>
      <c r="H20" s="43">
        <f t="shared" si="1"/>
        <v>15000000</v>
      </c>
      <c r="I20" s="62">
        <v>4000000</v>
      </c>
      <c r="J20" s="62">
        <v>11000000</v>
      </c>
      <c r="K20" s="62">
        <v>0</v>
      </c>
      <c r="L20" s="43">
        <f t="shared" si="2"/>
        <v>0</v>
      </c>
      <c r="M20" s="62">
        <v>0</v>
      </c>
      <c r="N20" s="62">
        <v>0</v>
      </c>
      <c r="O20" s="62">
        <v>0</v>
      </c>
      <c r="P20" s="81"/>
    </row>
    <row r="21" spans="1:16" s="16" customFormat="1" ht="57" customHeight="1" x14ac:dyDescent="0.2">
      <c r="A21" s="15"/>
      <c r="B21" s="61" t="s">
        <v>26</v>
      </c>
      <c r="C21" s="57"/>
      <c r="D21" s="63" t="s">
        <v>256</v>
      </c>
      <c r="E21" s="59" t="s">
        <v>10</v>
      </c>
      <c r="F21" s="60">
        <v>12</v>
      </c>
      <c r="G21" s="115">
        <f t="shared" si="0"/>
        <v>360000</v>
      </c>
      <c r="H21" s="43">
        <f t="shared" si="1"/>
        <v>360000</v>
      </c>
      <c r="I21" s="62">
        <v>0</v>
      </c>
      <c r="J21" s="62">
        <v>360000</v>
      </c>
      <c r="K21" s="62">
        <v>0</v>
      </c>
      <c r="L21" s="43">
        <f t="shared" si="2"/>
        <v>0</v>
      </c>
      <c r="M21" s="62">
        <v>0</v>
      </c>
      <c r="N21" s="62">
        <v>0</v>
      </c>
      <c r="O21" s="62">
        <v>0</v>
      </c>
    </row>
    <row r="22" spans="1:16" s="16" customFormat="1" ht="25.5" customHeight="1" x14ac:dyDescent="0.2">
      <c r="A22" s="15"/>
      <c r="B22" s="61"/>
      <c r="C22" s="57"/>
      <c r="D22" s="63"/>
      <c r="E22" s="59"/>
      <c r="F22" s="60"/>
      <c r="G22" s="115"/>
      <c r="H22" s="43"/>
      <c r="I22" s="62"/>
      <c r="J22" s="62"/>
      <c r="K22" s="62"/>
      <c r="L22" s="43"/>
      <c r="M22" s="62"/>
      <c r="N22" s="62"/>
      <c r="O22" s="62"/>
    </row>
    <row r="23" spans="1:16" s="199" customFormat="1" ht="54" customHeight="1" x14ac:dyDescent="0.2">
      <c r="B23" s="285" t="s">
        <v>31</v>
      </c>
      <c r="C23" s="285"/>
      <c r="D23" s="200"/>
      <c r="E23" s="174"/>
      <c r="F23" s="175"/>
      <c r="G23" s="176">
        <f t="shared" ref="G23:O23" si="3">SUM(G16:G21)</f>
        <v>36580000</v>
      </c>
      <c r="H23" s="180">
        <f t="shared" si="3"/>
        <v>36580000</v>
      </c>
      <c r="I23" s="176">
        <f t="shared" si="3"/>
        <v>9000000</v>
      </c>
      <c r="J23" s="176">
        <f t="shared" si="3"/>
        <v>27580000</v>
      </c>
      <c r="K23" s="176">
        <f t="shared" si="3"/>
        <v>0</v>
      </c>
      <c r="L23" s="180">
        <f t="shared" si="3"/>
        <v>0</v>
      </c>
      <c r="M23" s="176">
        <f t="shared" si="3"/>
        <v>0</v>
      </c>
      <c r="N23" s="176">
        <f t="shared" si="3"/>
        <v>0</v>
      </c>
      <c r="O23" s="176">
        <f t="shared" si="3"/>
        <v>0</v>
      </c>
    </row>
    <row r="24" spans="1:16" ht="30.75" customHeight="1" x14ac:dyDescent="0.2">
      <c r="B24" s="44"/>
      <c r="C24" s="44"/>
      <c r="D24" s="75"/>
      <c r="E24" s="59"/>
      <c r="F24" s="60"/>
      <c r="G24" s="115"/>
      <c r="H24" s="90"/>
      <c r="I24" s="115"/>
      <c r="J24" s="115"/>
      <c r="K24" s="115"/>
      <c r="L24" s="41"/>
      <c r="M24" s="115"/>
      <c r="N24" s="115"/>
      <c r="O24" s="115"/>
    </row>
    <row r="25" spans="1:16" s="199" customFormat="1" ht="60" customHeight="1" thickBot="1" x14ac:dyDescent="0.25">
      <c r="B25" s="201"/>
      <c r="C25" s="201"/>
      <c r="D25" s="286" t="s">
        <v>257</v>
      </c>
      <c r="E25" s="286"/>
      <c r="F25" s="202"/>
      <c r="G25" s="203">
        <f>G23</f>
        <v>36580000</v>
      </c>
      <c r="H25" s="204">
        <f t="shared" ref="H25:O25" si="4">H23</f>
        <v>36580000</v>
      </c>
      <c r="I25" s="203">
        <f t="shared" si="4"/>
        <v>9000000</v>
      </c>
      <c r="J25" s="203">
        <f t="shared" si="4"/>
        <v>27580000</v>
      </c>
      <c r="K25" s="203">
        <f t="shared" si="4"/>
        <v>0</v>
      </c>
      <c r="L25" s="204">
        <f t="shared" si="4"/>
        <v>0</v>
      </c>
      <c r="M25" s="203">
        <f t="shared" si="4"/>
        <v>0</v>
      </c>
      <c r="N25" s="203">
        <f t="shared" si="4"/>
        <v>0</v>
      </c>
      <c r="O25" s="203">
        <f t="shared" si="4"/>
        <v>0</v>
      </c>
    </row>
    <row r="26" spans="1:16" ht="19.5" thickTop="1" x14ac:dyDescent="0.2">
      <c r="B26" s="8"/>
      <c r="C26" s="8"/>
      <c r="D26" s="7"/>
      <c r="E26" s="24"/>
      <c r="F26" s="9"/>
      <c r="G26" s="10"/>
      <c r="H26" s="11"/>
      <c r="I26" s="6"/>
      <c r="J26" s="12"/>
      <c r="K26" s="12"/>
      <c r="L26" s="12"/>
      <c r="M26" s="6"/>
      <c r="N26" s="12"/>
      <c r="O26" s="12"/>
      <c r="P26" s="12"/>
    </row>
    <row r="28" spans="1:16" x14ac:dyDescent="0.2">
      <c r="H28" s="1"/>
    </row>
    <row r="29" spans="1:16" x14ac:dyDescent="0.2">
      <c r="H29" s="1"/>
    </row>
  </sheetData>
  <mergeCells count="6">
    <mergeCell ref="B23:C23"/>
    <mergeCell ref="D25:E25"/>
    <mergeCell ref="A7:N7"/>
    <mergeCell ref="H10:O10"/>
    <mergeCell ref="I11:K11"/>
    <mergeCell ref="M11:O11"/>
  </mergeCells>
  <phoneticPr fontId="2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6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2"/>
  <sheetViews>
    <sheetView rightToLeft="1" view="pageBreakPreview" zoomScale="75" zoomScaleNormal="100" zoomScaleSheetLayoutView="75" workbookViewId="0">
      <selection activeCell="A10" sqref="A10:N12"/>
    </sheetView>
  </sheetViews>
  <sheetFormatPr defaultRowHeight="12.75" x14ac:dyDescent="0.2"/>
  <cols>
    <col min="2" max="2" width="11.7109375" customWidth="1"/>
    <col min="3" max="3" width="24.7109375" customWidth="1"/>
    <col min="4" max="4" width="22.42578125" customWidth="1"/>
    <col min="5" max="5" width="15.140625" customWidth="1"/>
    <col min="6" max="6" width="17.42578125" customWidth="1"/>
    <col min="7" max="7" width="19" customWidth="1"/>
    <col min="8" max="8" width="15.140625" bestFit="1" customWidth="1"/>
    <col min="9" max="9" width="14.7109375" customWidth="1"/>
    <col min="10" max="10" width="14.5703125" customWidth="1"/>
    <col min="11" max="11" width="19.140625" customWidth="1"/>
    <col min="12" max="12" width="12.7109375" customWidth="1"/>
    <col min="13" max="13" width="13.140625" customWidth="1"/>
    <col min="14" max="14" width="16" customWidth="1"/>
  </cols>
  <sheetData>
    <row r="6" spans="1:16" x14ac:dyDescent="0.2">
      <c r="F6" s="106"/>
    </row>
    <row r="7" spans="1:16" ht="27.75" x14ac:dyDescent="0.4">
      <c r="A7" s="266" t="s">
        <v>136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</row>
    <row r="8" spans="1:16" ht="23.25" x14ac:dyDescent="0.35">
      <c r="B8" s="14"/>
      <c r="C8" s="13"/>
      <c r="E8" s="2"/>
    </row>
    <row r="9" spans="1:16" ht="13.5" thickBot="1" x14ac:dyDescent="0.25"/>
    <row r="10" spans="1:16" ht="30" customHeight="1" x14ac:dyDescent="0.3">
      <c r="A10" s="158" t="s">
        <v>28</v>
      </c>
      <c r="B10" s="159" t="s">
        <v>1</v>
      </c>
      <c r="C10" s="159" t="s">
        <v>268</v>
      </c>
      <c r="D10" s="159" t="s">
        <v>19</v>
      </c>
      <c r="E10" s="159" t="s">
        <v>171</v>
      </c>
      <c r="F10" s="160" t="s">
        <v>0</v>
      </c>
      <c r="G10" s="277" t="s">
        <v>6</v>
      </c>
      <c r="H10" s="278"/>
      <c r="I10" s="278"/>
      <c r="J10" s="278"/>
      <c r="K10" s="278"/>
      <c r="L10" s="278"/>
      <c r="M10" s="278"/>
      <c r="N10" s="278"/>
    </row>
    <row r="11" spans="1:16" ht="30" customHeight="1" x14ac:dyDescent="0.3">
      <c r="A11" s="161"/>
      <c r="B11" s="162" t="s">
        <v>34</v>
      </c>
      <c r="C11" s="162"/>
      <c r="D11" s="164" t="s">
        <v>11</v>
      </c>
      <c r="E11" s="162" t="s">
        <v>11</v>
      </c>
      <c r="F11" s="163" t="s">
        <v>269</v>
      </c>
      <c r="G11" s="161" t="s">
        <v>266</v>
      </c>
      <c r="H11" s="280" t="s">
        <v>270</v>
      </c>
      <c r="I11" s="281"/>
      <c r="J11" s="282"/>
      <c r="K11" s="162" t="s">
        <v>267</v>
      </c>
      <c r="L11" s="280" t="s">
        <v>271</v>
      </c>
      <c r="M11" s="281"/>
      <c r="N11" s="282"/>
    </row>
    <row r="12" spans="1:16" ht="30" customHeight="1" thickBot="1" x14ac:dyDescent="0.35">
      <c r="A12" s="165"/>
      <c r="B12" s="166"/>
      <c r="C12" s="167"/>
      <c r="D12" s="251" t="s">
        <v>8</v>
      </c>
      <c r="E12" s="166" t="s">
        <v>9</v>
      </c>
      <c r="F12" s="169" t="s">
        <v>4</v>
      </c>
      <c r="G12" s="168" t="s">
        <v>7</v>
      </c>
      <c r="H12" s="166">
        <v>2018</v>
      </c>
      <c r="I12" s="166">
        <v>2019</v>
      </c>
      <c r="J12" s="166">
        <v>2020</v>
      </c>
      <c r="K12" s="166" t="s">
        <v>22</v>
      </c>
      <c r="L12" s="166">
        <v>2018</v>
      </c>
      <c r="M12" s="166">
        <v>2019</v>
      </c>
      <c r="N12" s="169">
        <v>2020</v>
      </c>
    </row>
    <row r="13" spans="1:16" ht="15" customHeight="1" x14ac:dyDescent="0.2">
      <c r="A13" s="117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</row>
    <row r="14" spans="1:16" ht="27" customHeight="1" x14ac:dyDescent="0.3">
      <c r="A14" s="117"/>
      <c r="B14" s="113"/>
      <c r="C14" s="114" t="s">
        <v>35</v>
      </c>
      <c r="D14" s="121"/>
      <c r="E14" s="121"/>
      <c r="F14" s="110"/>
      <c r="G14" s="110"/>
      <c r="H14" s="120"/>
      <c r="I14" s="120"/>
      <c r="J14" s="120"/>
      <c r="K14" s="110"/>
      <c r="L14" s="120"/>
      <c r="M14" s="120"/>
      <c r="N14" s="120"/>
    </row>
    <row r="15" spans="1:16" ht="25.5" customHeight="1" x14ac:dyDescent="0.2">
      <c r="B15" s="1"/>
      <c r="C15" s="32"/>
      <c r="D15" s="28"/>
      <c r="E15" s="28"/>
      <c r="F15" s="29"/>
      <c r="G15" s="30"/>
      <c r="H15" s="31"/>
      <c r="I15" s="31"/>
      <c r="J15" s="31"/>
      <c r="K15" s="30"/>
      <c r="L15" s="31"/>
      <c r="M15" s="31"/>
      <c r="N15" s="31"/>
    </row>
    <row r="16" spans="1:16" s="42" customFormat="1" ht="60" customHeight="1" x14ac:dyDescent="0.2">
      <c r="A16" s="63" t="s">
        <v>27</v>
      </c>
      <c r="B16" s="76"/>
      <c r="C16" s="58" t="s">
        <v>161</v>
      </c>
      <c r="D16" s="59" t="s">
        <v>12</v>
      </c>
      <c r="E16" s="60">
        <v>12</v>
      </c>
      <c r="F16" s="115">
        <f>G16+K16</f>
        <v>1500000</v>
      </c>
      <c r="G16" s="43">
        <f>SUM(H16:J16)</f>
        <v>1500000</v>
      </c>
      <c r="H16" s="62">
        <v>0</v>
      </c>
      <c r="I16" s="62">
        <v>1500000</v>
      </c>
      <c r="J16" s="62">
        <v>0</v>
      </c>
      <c r="K16" s="43">
        <f>SUM(L16:N16)</f>
        <v>0</v>
      </c>
      <c r="L16" s="62">
        <v>0</v>
      </c>
      <c r="M16" s="62">
        <v>0</v>
      </c>
      <c r="N16" s="62">
        <v>0</v>
      </c>
      <c r="O16" s="103"/>
      <c r="P16" s="81"/>
    </row>
    <row r="17" spans="1:16" s="42" customFormat="1" ht="60" customHeight="1" x14ac:dyDescent="0.2">
      <c r="A17" s="63" t="s">
        <v>27</v>
      </c>
      <c r="B17" s="76"/>
      <c r="C17" s="58" t="s">
        <v>184</v>
      </c>
      <c r="D17" s="59" t="s">
        <v>12</v>
      </c>
      <c r="E17" s="60">
        <v>12</v>
      </c>
      <c r="F17" s="115">
        <f>G17+K17</f>
        <v>100000</v>
      </c>
      <c r="G17" s="43">
        <f>SUM(H17:J17)</f>
        <v>100000</v>
      </c>
      <c r="H17" s="62">
        <v>0</v>
      </c>
      <c r="I17" s="62">
        <v>100000</v>
      </c>
      <c r="J17" s="62">
        <v>0</v>
      </c>
      <c r="K17" s="43">
        <f>SUM(L17:N17)</f>
        <v>0</v>
      </c>
      <c r="L17" s="62">
        <v>0</v>
      </c>
      <c r="M17" s="62">
        <v>0</v>
      </c>
      <c r="N17" s="62">
        <v>0</v>
      </c>
      <c r="O17" s="103"/>
      <c r="P17" s="81"/>
    </row>
    <row r="18" spans="1:16" s="42" customFormat="1" ht="95.25" customHeight="1" x14ac:dyDescent="0.2">
      <c r="A18" s="63" t="s">
        <v>27</v>
      </c>
      <c r="B18" s="76"/>
      <c r="C18" s="58" t="s">
        <v>183</v>
      </c>
      <c r="D18" s="59" t="s">
        <v>10</v>
      </c>
      <c r="E18" s="60">
        <v>12</v>
      </c>
      <c r="F18" s="115">
        <f>G18+K18</f>
        <v>150000</v>
      </c>
      <c r="G18" s="43">
        <f>SUM(H18:J18)</f>
        <v>150000</v>
      </c>
      <c r="H18" s="62">
        <v>0</v>
      </c>
      <c r="I18" s="62">
        <v>150000</v>
      </c>
      <c r="J18" s="62">
        <v>0</v>
      </c>
      <c r="K18" s="43">
        <f>SUM(L18:N18)</f>
        <v>0</v>
      </c>
      <c r="L18" s="62">
        <v>0</v>
      </c>
      <c r="M18" s="62">
        <v>0</v>
      </c>
      <c r="N18" s="62">
        <v>0</v>
      </c>
      <c r="O18" s="103"/>
      <c r="P18" s="81"/>
    </row>
    <row r="19" spans="1:16" s="42" customFormat="1" ht="56.25" customHeight="1" x14ac:dyDescent="0.2">
      <c r="A19" s="63" t="s">
        <v>27</v>
      </c>
      <c r="B19" s="76"/>
      <c r="C19" s="58" t="s">
        <v>265</v>
      </c>
      <c r="D19" s="59" t="s">
        <v>10</v>
      </c>
      <c r="E19" s="60">
        <v>12</v>
      </c>
      <c r="F19" s="115">
        <f>G19+K19</f>
        <v>1000000</v>
      </c>
      <c r="G19" s="43">
        <f>SUM(H19:J19)</f>
        <v>1000000</v>
      </c>
      <c r="H19" s="62">
        <v>1000000</v>
      </c>
      <c r="I19" s="62">
        <v>0</v>
      </c>
      <c r="J19" s="62">
        <v>0</v>
      </c>
      <c r="K19" s="43">
        <f>SUM(L19:N19)</f>
        <v>0</v>
      </c>
      <c r="L19" s="62">
        <v>0</v>
      </c>
      <c r="M19" s="62">
        <v>0</v>
      </c>
      <c r="N19" s="62">
        <v>0</v>
      </c>
      <c r="O19" s="103"/>
      <c r="P19" s="81"/>
    </row>
    <row r="20" spans="1:16" ht="33.75" customHeight="1" x14ac:dyDescent="0.2">
      <c r="A20" s="63"/>
      <c r="B20" s="75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</row>
    <row r="21" spans="1:16" s="56" customFormat="1" ht="54.95" customHeight="1" thickBot="1" x14ac:dyDescent="0.25">
      <c r="A21" s="182"/>
      <c r="B21" s="182"/>
      <c r="C21" s="286" t="s">
        <v>36</v>
      </c>
      <c r="D21" s="286"/>
      <c r="E21" s="202"/>
      <c r="F21" s="183">
        <f t="shared" ref="F21:N21" si="0">SUM(F16:F20)</f>
        <v>2750000</v>
      </c>
      <c r="G21" s="184">
        <f t="shared" si="0"/>
        <v>2750000</v>
      </c>
      <c r="H21" s="183">
        <f t="shared" si="0"/>
        <v>1000000</v>
      </c>
      <c r="I21" s="183">
        <f t="shared" si="0"/>
        <v>1750000</v>
      </c>
      <c r="J21" s="183">
        <f t="shared" si="0"/>
        <v>0</v>
      </c>
      <c r="K21" s="184">
        <f t="shared" si="0"/>
        <v>0</v>
      </c>
      <c r="L21" s="183">
        <f t="shared" si="0"/>
        <v>0</v>
      </c>
      <c r="M21" s="183">
        <f t="shared" si="0"/>
        <v>0</v>
      </c>
      <c r="N21" s="183">
        <f t="shared" si="0"/>
        <v>0</v>
      </c>
    </row>
    <row r="22" spans="1:16" ht="13.5" thickTop="1" x14ac:dyDescent="0.2"/>
  </sheetData>
  <mergeCells count="5">
    <mergeCell ref="C21:D21"/>
    <mergeCell ref="A7:N7"/>
    <mergeCell ref="G10:N10"/>
    <mergeCell ref="H11:J11"/>
    <mergeCell ref="L11:N11"/>
  </mergeCells>
  <phoneticPr fontId="2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6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41"/>
  <sheetViews>
    <sheetView rightToLeft="1" view="pageBreakPreview" topLeftCell="A7" zoomScale="70" zoomScaleNormal="100" zoomScaleSheetLayoutView="70" workbookViewId="0">
      <selection activeCell="H23" sqref="H23"/>
    </sheetView>
  </sheetViews>
  <sheetFormatPr defaultRowHeight="12.75" x14ac:dyDescent="0.2"/>
  <cols>
    <col min="2" max="2" width="12.7109375" customWidth="1"/>
    <col min="3" max="3" width="26.42578125" bestFit="1" customWidth="1"/>
    <col min="4" max="4" width="24.28515625" customWidth="1"/>
    <col min="5" max="5" width="13.7109375" customWidth="1"/>
    <col min="6" max="6" width="20.42578125" customWidth="1"/>
    <col min="7" max="8" width="19.7109375" bestFit="1" customWidth="1"/>
    <col min="9" max="10" width="15.140625" bestFit="1" customWidth="1"/>
    <col min="11" max="11" width="14.28515625" bestFit="1" customWidth="1"/>
    <col min="12" max="12" width="14" bestFit="1" customWidth="1"/>
    <col min="13" max="13" width="13" customWidth="1"/>
    <col min="14" max="14" width="15.5703125" customWidth="1"/>
  </cols>
  <sheetData>
    <row r="6" spans="1:14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4" ht="23.25" x14ac:dyDescent="0.35">
      <c r="B7" s="14"/>
      <c r="C7" s="13"/>
      <c r="E7" s="2"/>
    </row>
    <row r="9" spans="1:14" ht="13.5" thickBot="1" x14ac:dyDescent="0.25"/>
    <row r="10" spans="1:14" s="211" customFormat="1" ht="30" customHeight="1" x14ac:dyDescent="0.3">
      <c r="A10" s="158" t="s">
        <v>28</v>
      </c>
      <c r="B10" s="159" t="s">
        <v>1</v>
      </c>
      <c r="C10" s="159" t="s">
        <v>268</v>
      </c>
      <c r="D10" s="159" t="s">
        <v>19</v>
      </c>
      <c r="E10" s="159" t="s">
        <v>171</v>
      </c>
      <c r="F10" s="160" t="s">
        <v>0</v>
      </c>
      <c r="G10" s="277" t="s">
        <v>6</v>
      </c>
      <c r="H10" s="278"/>
      <c r="I10" s="278"/>
      <c r="J10" s="278"/>
      <c r="K10" s="278"/>
      <c r="L10" s="278"/>
      <c r="M10" s="278"/>
      <c r="N10" s="278"/>
    </row>
    <row r="11" spans="1:14" s="211" customFormat="1" ht="30" customHeight="1" x14ac:dyDescent="0.3">
      <c r="A11" s="161"/>
      <c r="B11" s="162" t="s">
        <v>34</v>
      </c>
      <c r="C11" s="162"/>
      <c r="D11" s="164" t="s">
        <v>11</v>
      </c>
      <c r="E11" s="162" t="s">
        <v>11</v>
      </c>
      <c r="F11" s="163" t="s">
        <v>269</v>
      </c>
      <c r="G11" s="161" t="s">
        <v>266</v>
      </c>
      <c r="H11" s="280" t="s">
        <v>270</v>
      </c>
      <c r="I11" s="281"/>
      <c r="J11" s="282"/>
      <c r="K11" s="162" t="s">
        <v>267</v>
      </c>
      <c r="L11" s="280" t="s">
        <v>271</v>
      </c>
      <c r="M11" s="281"/>
      <c r="N11" s="282"/>
    </row>
    <row r="12" spans="1:14" s="211" customFormat="1" ht="30" customHeight="1" thickBot="1" x14ac:dyDescent="0.35">
      <c r="A12" s="165"/>
      <c r="B12" s="166"/>
      <c r="C12" s="167"/>
      <c r="D12" s="251" t="s">
        <v>8</v>
      </c>
      <c r="E12" s="166" t="s">
        <v>9</v>
      </c>
      <c r="F12" s="169" t="s">
        <v>4</v>
      </c>
      <c r="G12" s="168" t="s">
        <v>7</v>
      </c>
      <c r="H12" s="166">
        <v>2018</v>
      </c>
      <c r="I12" s="166">
        <v>2019</v>
      </c>
      <c r="J12" s="166">
        <v>2020</v>
      </c>
      <c r="K12" s="166" t="s">
        <v>22</v>
      </c>
      <c r="L12" s="166">
        <v>2018</v>
      </c>
      <c r="M12" s="166">
        <v>2019</v>
      </c>
      <c r="N12" s="169">
        <v>2020</v>
      </c>
    </row>
    <row r="13" spans="1:14" ht="24" customHeight="1" x14ac:dyDescent="0.2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</row>
    <row r="14" spans="1:14" ht="30" customHeight="1" x14ac:dyDescent="0.3">
      <c r="A14" s="117"/>
      <c r="B14" s="122"/>
      <c r="C14" s="123" t="s">
        <v>38</v>
      </c>
      <c r="D14" s="124"/>
      <c r="E14" s="125"/>
      <c r="F14" s="111"/>
      <c r="G14" s="111"/>
      <c r="H14" s="126"/>
      <c r="I14" s="126"/>
      <c r="J14" s="126"/>
      <c r="K14" s="111"/>
      <c r="L14" s="126"/>
      <c r="M14" s="126"/>
      <c r="N14" s="117"/>
    </row>
    <row r="15" spans="1:14" ht="30" customHeight="1" x14ac:dyDescent="0.2">
      <c r="B15" s="7"/>
      <c r="C15" s="24"/>
      <c r="D15" s="9"/>
      <c r="E15" s="10"/>
      <c r="F15" s="11"/>
      <c r="G15" s="6"/>
      <c r="H15" s="12"/>
      <c r="I15" s="12"/>
      <c r="J15" s="12"/>
      <c r="K15" s="6"/>
      <c r="L15" s="12"/>
      <c r="M15" s="12"/>
    </row>
    <row r="16" spans="1:14" ht="54.95" customHeight="1" x14ac:dyDescent="0.2">
      <c r="A16" s="64" t="s">
        <v>57</v>
      </c>
      <c r="B16" s="65"/>
      <c r="C16" s="64" t="s">
        <v>162</v>
      </c>
      <c r="D16" s="46" t="s">
        <v>10</v>
      </c>
      <c r="E16" s="47">
        <v>36</v>
      </c>
      <c r="F16" s="127">
        <f>G16+K16</f>
        <v>15000000</v>
      </c>
      <c r="G16" s="49">
        <f>SUM(H16:J16)</f>
        <v>15000000</v>
      </c>
      <c r="H16" s="66">
        <v>4000000</v>
      </c>
      <c r="I16" s="66">
        <f>5000000+500000</f>
        <v>5500000</v>
      </c>
      <c r="J16" s="66">
        <f>5000000+500000</f>
        <v>5500000</v>
      </c>
      <c r="K16" s="49">
        <f>SUM(L16:N16)</f>
        <v>0</v>
      </c>
      <c r="L16" s="66">
        <v>0</v>
      </c>
      <c r="M16" s="66">
        <v>0</v>
      </c>
      <c r="N16" s="66">
        <v>0</v>
      </c>
    </row>
    <row r="17" spans="1:16" ht="54.95" customHeight="1" x14ac:dyDescent="0.2">
      <c r="A17" s="64" t="s">
        <v>57</v>
      </c>
      <c r="B17" s="65"/>
      <c r="C17" s="64" t="s">
        <v>163</v>
      </c>
      <c r="D17" s="46" t="s">
        <v>10</v>
      </c>
      <c r="E17" s="47">
        <v>36</v>
      </c>
      <c r="F17" s="127">
        <f>G17+K17</f>
        <v>1200000</v>
      </c>
      <c r="G17" s="49">
        <f>SUM(H17:J17)</f>
        <v>1200000</v>
      </c>
      <c r="H17" s="66">
        <v>0</v>
      </c>
      <c r="I17" s="66">
        <v>600000</v>
      </c>
      <c r="J17" s="66">
        <v>600000</v>
      </c>
      <c r="K17" s="49">
        <f>SUM(L17:N17)</f>
        <v>0</v>
      </c>
      <c r="L17" s="66">
        <v>0</v>
      </c>
      <c r="M17" s="66">
        <v>0</v>
      </c>
      <c r="N17" s="66">
        <v>0</v>
      </c>
    </row>
    <row r="18" spans="1:16" ht="41.25" customHeight="1" x14ac:dyDescent="0.2">
      <c r="A18" s="64" t="s">
        <v>57</v>
      </c>
      <c r="B18" s="65"/>
      <c r="C18" s="64" t="s">
        <v>164</v>
      </c>
      <c r="D18" s="46" t="s">
        <v>10</v>
      </c>
      <c r="E18" s="47">
        <v>12</v>
      </c>
      <c r="F18" s="127">
        <f>G18+K18</f>
        <v>400000</v>
      </c>
      <c r="G18" s="49">
        <f>SUM(H18:J18)</f>
        <v>400000</v>
      </c>
      <c r="H18" s="66">
        <v>0</v>
      </c>
      <c r="I18" s="66">
        <v>400000</v>
      </c>
      <c r="J18" s="66">
        <v>0</v>
      </c>
      <c r="K18" s="49">
        <f>SUM(L18:N18)</f>
        <v>0</v>
      </c>
      <c r="L18" s="66">
        <v>0</v>
      </c>
      <c r="M18" s="66">
        <v>0</v>
      </c>
      <c r="N18" s="66">
        <v>0</v>
      </c>
    </row>
    <row r="19" spans="1:16" ht="19.5" customHeight="1" x14ac:dyDescent="0.2">
      <c r="A19" s="64"/>
      <c r="B19" s="65"/>
      <c r="C19" s="64"/>
      <c r="D19" s="46"/>
      <c r="E19" s="47"/>
      <c r="F19" s="127"/>
      <c r="G19" s="49"/>
      <c r="H19" s="66"/>
      <c r="I19" s="66"/>
      <c r="J19" s="66"/>
      <c r="K19" s="49"/>
      <c r="L19" s="66"/>
      <c r="M19" s="66"/>
      <c r="N19" s="66"/>
    </row>
    <row r="20" spans="1:16" ht="54.95" customHeight="1" x14ac:dyDescent="0.2">
      <c r="A20" s="284" t="s">
        <v>59</v>
      </c>
      <c r="B20" s="284"/>
      <c r="C20" s="200"/>
      <c r="D20" s="174"/>
      <c r="E20" s="175"/>
      <c r="F20" s="176">
        <f t="shared" ref="F20:N20" si="0">SUM(F16:F18)</f>
        <v>16600000</v>
      </c>
      <c r="G20" s="205">
        <f t="shared" si="0"/>
        <v>16600000</v>
      </c>
      <c r="H20" s="176">
        <f t="shared" si="0"/>
        <v>4000000</v>
      </c>
      <c r="I20" s="176">
        <f t="shared" si="0"/>
        <v>6500000</v>
      </c>
      <c r="J20" s="176">
        <f t="shared" si="0"/>
        <v>6100000</v>
      </c>
      <c r="K20" s="206">
        <f t="shared" si="0"/>
        <v>0</v>
      </c>
      <c r="L20" s="176">
        <f t="shared" si="0"/>
        <v>0</v>
      </c>
      <c r="M20" s="176">
        <f t="shared" si="0"/>
        <v>0</v>
      </c>
      <c r="N20" s="176">
        <f t="shared" si="0"/>
        <v>0</v>
      </c>
    </row>
    <row r="21" spans="1:16" ht="35.25" customHeight="1" x14ac:dyDescent="0.2">
      <c r="A21" s="64"/>
      <c r="B21" s="65"/>
      <c r="C21" s="64"/>
      <c r="D21" s="46"/>
      <c r="E21" s="47"/>
      <c r="F21" s="127"/>
      <c r="G21" s="49"/>
      <c r="H21" s="66"/>
      <c r="I21" s="66"/>
      <c r="J21" s="66"/>
      <c r="K21" s="49"/>
      <c r="L21" s="66"/>
      <c r="M21" s="66"/>
      <c r="N21" s="66"/>
    </row>
    <row r="22" spans="1:16" ht="54.95" customHeight="1" x14ac:dyDescent="0.2">
      <c r="A22" s="64" t="s">
        <v>58</v>
      </c>
      <c r="B22" s="64"/>
      <c r="C22" s="64" t="s">
        <v>165</v>
      </c>
      <c r="D22" s="46" t="s">
        <v>10</v>
      </c>
      <c r="E22" s="47">
        <v>24</v>
      </c>
      <c r="F22" s="127">
        <f>G22+K22</f>
        <v>250000</v>
      </c>
      <c r="G22" s="49">
        <f>SUM(H22:J22)</f>
        <v>250000</v>
      </c>
      <c r="H22" s="66">
        <v>0</v>
      </c>
      <c r="I22" s="66">
        <v>150000</v>
      </c>
      <c r="J22" s="66">
        <v>100000</v>
      </c>
      <c r="K22" s="49">
        <f>SUM(L22:N22)</f>
        <v>0</v>
      </c>
      <c r="L22" s="66">
        <v>0</v>
      </c>
      <c r="M22" s="66">
        <v>0</v>
      </c>
      <c r="N22" s="66">
        <v>0</v>
      </c>
    </row>
    <row r="23" spans="1:16" ht="54.95" customHeight="1" x14ac:dyDescent="0.2">
      <c r="A23" s="64" t="s">
        <v>58</v>
      </c>
      <c r="B23" s="64"/>
      <c r="C23" s="64" t="s">
        <v>166</v>
      </c>
      <c r="D23" s="46" t="s">
        <v>10</v>
      </c>
      <c r="E23" s="47">
        <v>36</v>
      </c>
      <c r="F23" s="127">
        <f>G23+K23</f>
        <v>300000</v>
      </c>
      <c r="G23" s="49">
        <f>SUM(H23:J23)</f>
        <v>300000</v>
      </c>
      <c r="H23" s="66">
        <v>0</v>
      </c>
      <c r="I23" s="66">
        <v>150000</v>
      </c>
      <c r="J23" s="66">
        <v>150000</v>
      </c>
      <c r="K23" s="49">
        <f>SUM(L23:N23)</f>
        <v>0</v>
      </c>
      <c r="L23" s="66">
        <v>0</v>
      </c>
      <c r="M23" s="66">
        <v>0</v>
      </c>
      <c r="N23" s="66">
        <v>0</v>
      </c>
    </row>
    <row r="24" spans="1:16" ht="54.95" customHeight="1" x14ac:dyDescent="0.2">
      <c r="A24" s="284" t="s">
        <v>60</v>
      </c>
      <c r="B24" s="284"/>
      <c r="C24" s="200"/>
      <c r="D24" s="174"/>
      <c r="E24" s="175"/>
      <c r="F24" s="176">
        <f>SUM(F22:F23)</f>
        <v>550000</v>
      </c>
      <c r="G24" s="205">
        <f>SUM(G22:G23)</f>
        <v>550000</v>
      </c>
      <c r="H24" s="176">
        <f>SUM(H22:H23)</f>
        <v>0</v>
      </c>
      <c r="I24" s="176">
        <f>SUM(I22:I23)</f>
        <v>300000</v>
      </c>
      <c r="J24" s="176">
        <f>SUM(J22:J23)</f>
        <v>250000</v>
      </c>
      <c r="K24" s="205">
        <f>SUM(K22:K22)</f>
        <v>0</v>
      </c>
      <c r="L24" s="176">
        <f>SUM(L22:L22)</f>
        <v>0</v>
      </c>
      <c r="M24" s="176">
        <f>SUM(M22:M22)</f>
        <v>0</v>
      </c>
      <c r="N24" s="176">
        <f>SUM(N22:N22)</f>
        <v>0</v>
      </c>
    </row>
    <row r="25" spans="1:16" ht="54.95" customHeight="1" x14ac:dyDescent="0.2">
      <c r="A25" s="75"/>
      <c r="B25" s="65"/>
      <c r="C25" s="64"/>
      <c r="D25" s="46"/>
      <c r="E25" s="47"/>
      <c r="F25" s="127"/>
      <c r="G25" s="77"/>
      <c r="H25" s="78"/>
      <c r="I25" s="78"/>
      <c r="J25" s="78"/>
      <c r="K25" s="77"/>
      <c r="L25" s="66"/>
      <c r="M25" s="66"/>
      <c r="N25" s="66"/>
    </row>
    <row r="26" spans="1:16" ht="54.95" customHeight="1" thickBot="1" x14ac:dyDescent="0.25">
      <c r="A26" s="207"/>
      <c r="B26" s="208"/>
      <c r="C26" s="279" t="s">
        <v>39</v>
      </c>
      <c r="D26" s="279"/>
      <c r="E26" s="209"/>
      <c r="F26" s="187">
        <f t="shared" ref="F26:N26" si="1">F20+F24</f>
        <v>17150000</v>
      </c>
      <c r="G26" s="210">
        <f t="shared" si="1"/>
        <v>17150000</v>
      </c>
      <c r="H26" s="187">
        <f t="shared" si="1"/>
        <v>4000000</v>
      </c>
      <c r="I26" s="187">
        <f t="shared" si="1"/>
        <v>6800000</v>
      </c>
      <c r="J26" s="187">
        <f t="shared" si="1"/>
        <v>6350000</v>
      </c>
      <c r="K26" s="210">
        <f t="shared" si="1"/>
        <v>0</v>
      </c>
      <c r="L26" s="187">
        <f t="shared" si="1"/>
        <v>0</v>
      </c>
      <c r="M26" s="187">
        <f t="shared" si="1"/>
        <v>0</v>
      </c>
      <c r="N26" s="187">
        <f t="shared" si="1"/>
        <v>0</v>
      </c>
      <c r="O26" s="48"/>
      <c r="P26" s="48"/>
    </row>
    <row r="27" spans="1:16" ht="19.5" thickTop="1" x14ac:dyDescent="0.2">
      <c r="D27" s="46"/>
      <c r="E27" s="47"/>
      <c r="F27" s="48"/>
      <c r="G27" s="49"/>
      <c r="H27" s="66"/>
      <c r="I27" s="66"/>
      <c r="J27" s="66"/>
      <c r="K27" s="49"/>
      <c r="L27" s="66"/>
      <c r="M27" s="66"/>
      <c r="N27" s="66"/>
    </row>
    <row r="28" spans="1:16" ht="18.75" x14ac:dyDescent="0.2">
      <c r="D28" s="46"/>
      <c r="E28" s="47"/>
      <c r="F28" s="48"/>
      <c r="G28" s="49"/>
      <c r="H28" s="66"/>
      <c r="I28" s="66"/>
      <c r="J28" s="66"/>
      <c r="K28" s="49"/>
      <c r="L28" s="66"/>
      <c r="M28" s="66"/>
      <c r="N28" s="66"/>
    </row>
    <row r="29" spans="1:16" ht="18.75" x14ac:dyDescent="0.2">
      <c r="D29" s="46"/>
      <c r="E29" s="47"/>
      <c r="F29" s="48"/>
      <c r="G29" s="49"/>
      <c r="H29" s="66"/>
      <c r="I29" s="66"/>
      <c r="J29" s="66"/>
      <c r="K29" s="49"/>
      <c r="L29" s="66"/>
      <c r="M29" s="66"/>
      <c r="N29" s="66"/>
    </row>
    <row r="30" spans="1:16" ht="18.75" x14ac:dyDescent="0.2">
      <c r="D30" s="46"/>
      <c r="E30" s="47"/>
      <c r="F30" s="48"/>
      <c r="G30" s="49"/>
      <c r="H30" s="66"/>
      <c r="I30" s="66"/>
      <c r="J30" s="66"/>
      <c r="K30" s="49"/>
      <c r="L30" s="66"/>
      <c r="M30" s="66"/>
      <c r="N30" s="66"/>
    </row>
    <row r="31" spans="1:16" ht="18.75" x14ac:dyDescent="0.2">
      <c r="D31" s="46"/>
      <c r="E31" s="47"/>
      <c r="F31" s="48"/>
      <c r="G31" s="49"/>
      <c r="H31" s="66"/>
      <c r="I31" s="66"/>
      <c r="J31" s="66"/>
      <c r="K31" s="49"/>
      <c r="L31" s="66"/>
      <c r="M31" s="66"/>
      <c r="N31" s="66"/>
    </row>
    <row r="32" spans="1:16" ht="18.75" x14ac:dyDescent="0.2">
      <c r="D32" s="46"/>
      <c r="E32" s="47"/>
      <c r="F32" s="48"/>
      <c r="G32" s="49"/>
      <c r="H32" s="66"/>
      <c r="I32" s="66"/>
      <c r="J32" s="66"/>
      <c r="K32" s="49"/>
      <c r="L32" s="66"/>
      <c r="M32" s="66"/>
      <c r="N32" s="66"/>
    </row>
    <row r="33" spans="4:14" ht="18.75" x14ac:dyDescent="0.2">
      <c r="D33" s="46"/>
      <c r="E33" s="47"/>
      <c r="F33" s="48"/>
      <c r="G33" s="49"/>
      <c r="H33" s="66"/>
      <c r="I33" s="66"/>
      <c r="J33" s="66"/>
      <c r="K33" s="49"/>
      <c r="L33" s="66"/>
      <c r="M33" s="66"/>
      <c r="N33" s="66"/>
    </row>
    <row r="34" spans="4:14" ht="18.75" x14ac:dyDescent="0.2">
      <c r="D34" s="46"/>
      <c r="E34" s="47"/>
      <c r="F34" s="48"/>
      <c r="G34" s="49"/>
      <c r="H34" s="66"/>
      <c r="I34" s="66"/>
      <c r="J34" s="66"/>
      <c r="K34" s="49"/>
      <c r="L34" s="66"/>
      <c r="M34" s="66"/>
      <c r="N34" s="66"/>
    </row>
    <row r="35" spans="4:14" ht="18.75" x14ac:dyDescent="0.2">
      <c r="D35" s="46"/>
      <c r="E35" s="47"/>
      <c r="F35" s="48"/>
      <c r="G35" s="49"/>
      <c r="H35" s="66"/>
      <c r="I35" s="66"/>
      <c r="J35" s="66"/>
      <c r="K35" s="49"/>
      <c r="L35" s="66"/>
      <c r="M35" s="66"/>
      <c r="N35" s="66"/>
    </row>
    <row r="36" spans="4:14" ht="18.75" x14ac:dyDescent="0.2">
      <c r="D36" s="46"/>
      <c r="E36" s="47"/>
      <c r="F36" s="48"/>
      <c r="G36" s="49"/>
      <c r="H36" s="66"/>
      <c r="I36" s="66"/>
      <c r="J36" s="66"/>
      <c r="K36" s="49"/>
      <c r="L36" s="66"/>
      <c r="M36" s="66"/>
      <c r="N36" s="66"/>
    </row>
    <row r="37" spans="4:14" ht="18.75" x14ac:dyDescent="0.2">
      <c r="D37" s="46"/>
      <c r="E37" s="47"/>
      <c r="F37" s="48"/>
      <c r="G37" s="49"/>
      <c r="H37" s="66"/>
      <c r="I37" s="66"/>
      <c r="J37" s="66"/>
      <c r="K37" s="49"/>
      <c r="L37" s="66"/>
      <c r="M37" s="66"/>
      <c r="N37" s="66"/>
    </row>
    <row r="38" spans="4:14" ht="18.75" x14ac:dyDescent="0.2">
      <c r="D38" s="46"/>
      <c r="E38" s="47"/>
      <c r="F38" s="48"/>
      <c r="G38" s="49"/>
      <c r="H38" s="66"/>
      <c r="I38" s="66"/>
      <c r="J38" s="66"/>
      <c r="K38" s="49"/>
      <c r="L38" s="66"/>
      <c r="M38" s="66"/>
      <c r="N38" s="66"/>
    </row>
    <row r="39" spans="4:14" ht="18.75" x14ac:dyDescent="0.2">
      <c r="D39" s="46"/>
      <c r="E39" s="47"/>
      <c r="F39" s="48"/>
      <c r="G39" s="49"/>
      <c r="H39" s="66"/>
      <c r="I39" s="66"/>
      <c r="J39" s="66"/>
      <c r="K39" s="49"/>
      <c r="L39" s="66"/>
      <c r="M39" s="66"/>
      <c r="N39" s="66"/>
    </row>
    <row r="40" spans="4:14" ht="18.75" x14ac:dyDescent="0.2">
      <c r="D40" s="46"/>
      <c r="E40" s="47"/>
      <c r="F40" s="48"/>
      <c r="G40" s="49"/>
      <c r="H40" s="66"/>
      <c r="I40" s="66"/>
      <c r="J40" s="66"/>
      <c r="K40" s="49"/>
      <c r="L40" s="66"/>
      <c r="M40" s="66"/>
      <c r="N40" s="66"/>
    </row>
    <row r="41" spans="4:14" ht="18.75" x14ac:dyDescent="0.2">
      <c r="D41" s="46"/>
      <c r="E41" s="47"/>
      <c r="F41" s="48"/>
      <c r="G41" s="49"/>
      <c r="H41" s="66"/>
      <c r="I41" s="66"/>
      <c r="J41" s="66"/>
      <c r="K41" s="49"/>
      <c r="L41" s="66"/>
      <c r="M41" s="66"/>
      <c r="N41" s="66"/>
    </row>
  </sheetData>
  <mergeCells count="7">
    <mergeCell ref="C26:D26"/>
    <mergeCell ref="G10:N10"/>
    <mergeCell ref="H11:J11"/>
    <mergeCell ref="L11:N11"/>
    <mergeCell ref="A6:N6"/>
    <mergeCell ref="A20:B20"/>
    <mergeCell ref="A24:B24"/>
  </mergeCells>
  <phoneticPr fontId="2" type="noConversion"/>
  <printOptions horizontalCentered="1"/>
  <pageMargins left="0.15748031496062992" right="0.15748031496062992" top="0.19685039370078741" bottom="0.59055118110236227" header="0.51181102362204722" footer="0.51181102362204722"/>
  <pageSetup paperSize="9" scale="60" orientation="landscape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view="pageBreakPreview" zoomScale="75" zoomScaleNormal="100" zoomScaleSheetLayoutView="75" workbookViewId="0">
      <selection activeCell="A22" sqref="A22"/>
    </sheetView>
  </sheetViews>
  <sheetFormatPr defaultColWidth="25" defaultRowHeight="33" customHeight="1" x14ac:dyDescent="0.2"/>
  <cols>
    <col min="1" max="1" width="11.140625" customWidth="1"/>
    <col min="2" max="2" width="10.7109375" customWidth="1"/>
    <col min="3" max="3" width="25" customWidth="1"/>
    <col min="4" max="4" width="24.42578125" customWidth="1"/>
    <col min="5" max="5" width="18.5703125" customWidth="1"/>
    <col min="6" max="6" width="20" customWidth="1"/>
    <col min="7" max="7" width="19.140625" customWidth="1"/>
    <col min="8" max="8" width="18.7109375" customWidth="1"/>
    <col min="9" max="9" width="15.42578125" customWidth="1"/>
    <col min="10" max="10" width="13.7109375" customWidth="1"/>
    <col min="11" max="11" width="17.42578125" customWidth="1"/>
    <col min="12" max="12" width="17.7109375" customWidth="1"/>
    <col min="13" max="13" width="15.5703125" customWidth="1"/>
    <col min="14" max="14" width="17.7109375" customWidth="1"/>
  </cols>
  <sheetData>
    <row r="1" spans="1:16" ht="12.75" x14ac:dyDescent="0.2"/>
    <row r="2" spans="1:16" ht="12.75" x14ac:dyDescent="0.2"/>
    <row r="3" spans="1:16" ht="12.75" x14ac:dyDescent="0.2"/>
    <row r="4" spans="1:16" ht="12.75" x14ac:dyDescent="0.2"/>
    <row r="5" spans="1:16" ht="12.75" x14ac:dyDescent="0.2"/>
    <row r="6" spans="1:16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6" ht="23.25" x14ac:dyDescent="0.35">
      <c r="A7" s="14"/>
      <c r="B7" s="14"/>
      <c r="C7" s="13"/>
      <c r="E7" s="2"/>
    </row>
    <row r="8" spans="1:16" ht="12.75" x14ac:dyDescent="0.2"/>
    <row r="9" spans="1:16" ht="13.5" thickBot="1" x14ac:dyDescent="0.25"/>
    <row r="10" spans="1:16" s="211" customFormat="1" ht="30" customHeight="1" x14ac:dyDescent="0.3">
      <c r="A10" s="158" t="s">
        <v>28</v>
      </c>
      <c r="B10" s="159" t="s">
        <v>1</v>
      </c>
      <c r="C10" s="159" t="s">
        <v>268</v>
      </c>
      <c r="D10" s="159" t="s">
        <v>19</v>
      </c>
      <c r="E10" s="159" t="s">
        <v>171</v>
      </c>
      <c r="F10" s="160" t="s">
        <v>0</v>
      </c>
      <c r="G10" s="277" t="s">
        <v>6</v>
      </c>
      <c r="H10" s="278"/>
      <c r="I10" s="278"/>
      <c r="J10" s="278"/>
      <c r="K10" s="278"/>
      <c r="L10" s="278"/>
      <c r="M10" s="278"/>
      <c r="N10" s="278"/>
    </row>
    <row r="11" spans="1:16" s="211" customFormat="1" ht="30" customHeight="1" x14ac:dyDescent="0.3">
      <c r="A11" s="161"/>
      <c r="B11" s="162" t="s">
        <v>34</v>
      </c>
      <c r="C11" s="162"/>
      <c r="D11" s="164" t="s">
        <v>11</v>
      </c>
      <c r="E11" s="162" t="s">
        <v>11</v>
      </c>
      <c r="F11" s="163" t="s">
        <v>269</v>
      </c>
      <c r="G11" s="161" t="s">
        <v>266</v>
      </c>
      <c r="H11" s="280" t="s">
        <v>270</v>
      </c>
      <c r="I11" s="281"/>
      <c r="J11" s="282"/>
      <c r="K11" s="162" t="s">
        <v>267</v>
      </c>
      <c r="L11" s="280" t="s">
        <v>271</v>
      </c>
      <c r="M11" s="281"/>
      <c r="N11" s="282"/>
    </row>
    <row r="12" spans="1:16" s="211" customFormat="1" ht="30" customHeight="1" thickBot="1" x14ac:dyDescent="0.35">
      <c r="A12" s="165"/>
      <c r="B12" s="166"/>
      <c r="C12" s="167"/>
      <c r="D12" s="251" t="s">
        <v>8</v>
      </c>
      <c r="E12" s="166" t="s">
        <v>9</v>
      </c>
      <c r="F12" s="169" t="s">
        <v>4</v>
      </c>
      <c r="G12" s="168" t="s">
        <v>7</v>
      </c>
      <c r="H12" s="166">
        <v>2018</v>
      </c>
      <c r="I12" s="166">
        <v>2019</v>
      </c>
      <c r="J12" s="166">
        <v>2020</v>
      </c>
      <c r="K12" s="166" t="s">
        <v>22</v>
      </c>
      <c r="L12" s="166">
        <v>2018</v>
      </c>
      <c r="M12" s="166">
        <v>2019</v>
      </c>
      <c r="N12" s="169">
        <v>2020</v>
      </c>
    </row>
    <row r="13" spans="1:16" ht="33" customHeight="1" x14ac:dyDescent="0.2">
      <c r="A13" s="83"/>
      <c r="B13" s="83"/>
      <c r="C13" s="82"/>
      <c r="D13" s="84"/>
      <c r="E13" s="85"/>
      <c r="F13" s="86"/>
      <c r="G13" s="87"/>
      <c r="H13" s="88"/>
      <c r="I13" s="88"/>
      <c r="J13" s="88"/>
      <c r="K13" s="87"/>
      <c r="L13" s="88"/>
      <c r="M13" s="88"/>
      <c r="N13" s="88"/>
    </row>
    <row r="14" spans="1:16" ht="30" customHeight="1" x14ac:dyDescent="0.3">
      <c r="A14" s="117"/>
      <c r="B14" s="122"/>
      <c r="C14" s="123" t="s">
        <v>41</v>
      </c>
      <c r="D14" s="124"/>
      <c r="E14" s="125"/>
      <c r="F14" s="111"/>
      <c r="G14" s="111"/>
      <c r="H14" s="126"/>
      <c r="I14" s="126"/>
      <c r="J14" s="126"/>
      <c r="K14" s="111"/>
      <c r="L14" s="126"/>
      <c r="M14" s="126"/>
      <c r="N14" s="117"/>
    </row>
    <row r="15" spans="1:16" ht="30" customHeight="1" x14ac:dyDescent="0.2">
      <c r="B15" s="7"/>
      <c r="C15" s="24"/>
      <c r="D15" s="9"/>
      <c r="E15" s="10"/>
      <c r="F15" s="11"/>
      <c r="G15" s="6"/>
      <c r="H15" s="12"/>
      <c r="I15" s="12"/>
      <c r="J15" s="12"/>
      <c r="K15" s="6"/>
      <c r="L15" s="12"/>
      <c r="M15" s="12"/>
    </row>
    <row r="16" spans="1:16" s="42" customFormat="1" ht="55.15" customHeight="1" x14ac:dyDescent="0.2">
      <c r="A16" s="64" t="s">
        <v>26</v>
      </c>
      <c r="B16" s="65"/>
      <c r="C16" s="64" t="s">
        <v>186</v>
      </c>
      <c r="D16" s="46" t="s">
        <v>10</v>
      </c>
      <c r="E16" s="47">
        <v>12</v>
      </c>
      <c r="F16" s="127">
        <f t="shared" ref="F16:F21" si="0">G16+K16</f>
        <v>6300000</v>
      </c>
      <c r="G16" s="49">
        <f t="shared" ref="G16:G21" si="1">SUM(H16:J16)</f>
        <v>0</v>
      </c>
      <c r="H16" s="66">
        <v>0</v>
      </c>
      <c r="I16" s="66">
        <v>0</v>
      </c>
      <c r="J16" s="66">
        <v>0</v>
      </c>
      <c r="K16" s="49">
        <f t="shared" ref="K16:K21" si="2">SUM(L16:N16)</f>
        <v>6300000</v>
      </c>
      <c r="L16" s="66">
        <f>2450000+3850000</f>
        <v>6300000</v>
      </c>
      <c r="M16" s="66">
        <v>0</v>
      </c>
      <c r="N16" s="66">
        <v>0</v>
      </c>
      <c r="O16" s="103"/>
      <c r="P16" s="81"/>
    </row>
    <row r="17" spans="1:16" s="42" customFormat="1" ht="55.15" customHeight="1" x14ac:dyDescent="0.2">
      <c r="A17" s="64" t="s">
        <v>26</v>
      </c>
      <c r="B17" s="65"/>
      <c r="C17" s="64" t="s">
        <v>187</v>
      </c>
      <c r="D17" s="46" t="s">
        <v>10</v>
      </c>
      <c r="E17" s="47">
        <v>12</v>
      </c>
      <c r="F17" s="127">
        <f t="shared" si="0"/>
        <v>3062500</v>
      </c>
      <c r="G17" s="49">
        <f t="shared" si="1"/>
        <v>612500</v>
      </c>
      <c r="H17" s="66">
        <v>0</v>
      </c>
      <c r="I17" s="66">
        <v>612500</v>
      </c>
      <c r="J17" s="66">
        <v>0</v>
      </c>
      <c r="K17" s="49">
        <f t="shared" si="2"/>
        <v>2450000</v>
      </c>
      <c r="L17" s="66">
        <v>2450000</v>
      </c>
      <c r="M17" s="66">
        <v>0</v>
      </c>
      <c r="N17" s="66">
        <v>0</v>
      </c>
      <c r="O17" s="103"/>
      <c r="P17" s="81"/>
    </row>
    <row r="18" spans="1:16" s="42" customFormat="1" ht="55.15" customHeight="1" x14ac:dyDescent="0.2">
      <c r="A18" s="64" t="s">
        <v>43</v>
      </c>
      <c r="B18" s="91"/>
      <c r="C18" s="64" t="s">
        <v>188</v>
      </c>
      <c r="D18" s="46" t="s">
        <v>10</v>
      </c>
      <c r="E18" s="92">
        <v>12</v>
      </c>
      <c r="F18" s="127">
        <f t="shared" si="0"/>
        <v>150000</v>
      </c>
      <c r="G18" s="49">
        <f t="shared" si="1"/>
        <v>0</v>
      </c>
      <c r="H18" s="66">
        <v>0</v>
      </c>
      <c r="I18" s="66">
        <v>0</v>
      </c>
      <c r="J18" s="66">
        <v>0</v>
      </c>
      <c r="K18" s="49">
        <f t="shared" si="2"/>
        <v>150000</v>
      </c>
      <c r="L18" s="66">
        <v>150000</v>
      </c>
      <c r="M18" s="66">
        <v>0</v>
      </c>
      <c r="N18" s="66">
        <v>0</v>
      </c>
      <c r="O18" s="103"/>
      <c r="P18" s="81"/>
    </row>
    <row r="19" spans="1:16" s="42" customFormat="1" ht="55.15" customHeight="1" x14ac:dyDescent="0.2">
      <c r="A19" s="64" t="s">
        <v>43</v>
      </c>
      <c r="B19" s="91"/>
      <c r="C19" s="64" t="s">
        <v>189</v>
      </c>
      <c r="D19" s="46" t="s">
        <v>10</v>
      </c>
      <c r="E19" s="92">
        <v>12</v>
      </c>
      <c r="F19" s="127">
        <f t="shared" si="0"/>
        <v>100000</v>
      </c>
      <c r="G19" s="49">
        <f t="shared" si="1"/>
        <v>100000</v>
      </c>
      <c r="H19" s="66">
        <v>0</v>
      </c>
      <c r="I19" s="66">
        <v>100000</v>
      </c>
      <c r="J19" s="66">
        <v>0</v>
      </c>
      <c r="K19" s="49">
        <f t="shared" si="2"/>
        <v>0</v>
      </c>
      <c r="L19" s="66">
        <v>0</v>
      </c>
      <c r="M19" s="66">
        <v>0</v>
      </c>
      <c r="N19" s="66">
        <v>0</v>
      </c>
      <c r="O19" s="103"/>
      <c r="P19" s="81"/>
    </row>
    <row r="20" spans="1:16" s="42" customFormat="1" ht="55.15" customHeight="1" x14ac:dyDescent="0.2">
      <c r="A20" s="64" t="s">
        <v>26</v>
      </c>
      <c r="B20" s="91"/>
      <c r="C20" s="64" t="s">
        <v>190</v>
      </c>
      <c r="D20" s="46" t="s">
        <v>10</v>
      </c>
      <c r="E20" s="92">
        <v>12</v>
      </c>
      <c r="F20" s="127">
        <f t="shared" si="0"/>
        <v>400000</v>
      </c>
      <c r="G20" s="49">
        <f t="shared" si="1"/>
        <v>400000</v>
      </c>
      <c r="H20" s="66">
        <v>0</v>
      </c>
      <c r="I20" s="66">
        <v>400000</v>
      </c>
      <c r="J20" s="66">
        <v>0</v>
      </c>
      <c r="K20" s="49">
        <f t="shared" si="2"/>
        <v>0</v>
      </c>
      <c r="L20" s="66">
        <v>0</v>
      </c>
      <c r="M20" s="66">
        <v>0</v>
      </c>
      <c r="N20" s="66">
        <v>0</v>
      </c>
      <c r="O20" s="103"/>
      <c r="P20" s="81"/>
    </row>
    <row r="21" spans="1:16" s="42" customFormat="1" ht="55.15" customHeight="1" x14ac:dyDescent="0.2">
      <c r="A21" s="64" t="s">
        <v>43</v>
      </c>
      <c r="B21" s="91"/>
      <c r="C21" s="64" t="s">
        <v>191</v>
      </c>
      <c r="D21" s="46" t="s">
        <v>10</v>
      </c>
      <c r="E21" s="92">
        <v>12</v>
      </c>
      <c r="F21" s="127">
        <f t="shared" si="0"/>
        <v>500000</v>
      </c>
      <c r="G21" s="49">
        <f t="shared" si="1"/>
        <v>500000</v>
      </c>
      <c r="H21" s="66">
        <v>0</v>
      </c>
      <c r="I21" s="66">
        <v>500000</v>
      </c>
      <c r="J21" s="66">
        <v>0</v>
      </c>
      <c r="K21" s="49">
        <f t="shared" si="2"/>
        <v>0</v>
      </c>
      <c r="L21" s="66">
        <v>0</v>
      </c>
      <c r="M21" s="66">
        <v>0</v>
      </c>
      <c r="N21" s="66">
        <v>0</v>
      </c>
      <c r="O21" s="103"/>
      <c r="P21" s="81"/>
    </row>
    <row r="22" spans="1:16" s="42" customFormat="1" ht="55.15" customHeight="1" x14ac:dyDescent="0.2">
      <c r="A22" s="64" t="s">
        <v>43</v>
      </c>
      <c r="B22" s="91"/>
      <c r="C22" s="64" t="s">
        <v>273</v>
      </c>
      <c r="D22" s="46" t="s">
        <v>10</v>
      </c>
      <c r="E22" s="92">
        <v>12</v>
      </c>
      <c r="F22" s="127">
        <f>G22+K22</f>
        <v>500000</v>
      </c>
      <c r="G22" s="49">
        <f>SUM(H22:J22)</f>
        <v>500000</v>
      </c>
      <c r="H22" s="66">
        <v>500000</v>
      </c>
      <c r="I22" s="66">
        <v>0</v>
      </c>
      <c r="J22" s="66">
        <v>0</v>
      </c>
      <c r="K22" s="49">
        <f>SUM(L22:N22)</f>
        <v>0</v>
      </c>
      <c r="L22" s="66">
        <v>0</v>
      </c>
      <c r="M22" s="66">
        <v>0</v>
      </c>
      <c r="N22" s="66">
        <v>0</v>
      </c>
      <c r="O22" s="103"/>
      <c r="P22" s="81"/>
    </row>
    <row r="23" spans="1:16" ht="33" customHeight="1" x14ac:dyDescent="0.2">
      <c r="A23" s="91"/>
      <c r="B23" s="91"/>
      <c r="C23" s="93"/>
      <c r="D23" s="94"/>
      <c r="E23" s="95"/>
      <c r="F23" s="127"/>
      <c r="G23" s="97"/>
      <c r="H23" s="96"/>
      <c r="I23" s="96"/>
      <c r="J23" s="96"/>
      <c r="K23" s="97"/>
      <c r="L23" s="96"/>
      <c r="M23" s="96"/>
      <c r="N23" s="96"/>
    </row>
    <row r="24" spans="1:16" s="199" customFormat="1" ht="49.9" customHeight="1" thickBot="1" x14ac:dyDescent="0.25">
      <c r="A24" s="182"/>
      <c r="B24" s="182"/>
      <c r="C24" s="214" t="s">
        <v>37</v>
      </c>
      <c r="D24" s="182"/>
      <c r="E24" s="182"/>
      <c r="F24" s="183">
        <f t="shared" ref="F24:L24" si="3">SUM(F16:F23)</f>
        <v>11012500</v>
      </c>
      <c r="G24" s="215">
        <f t="shared" si="3"/>
        <v>2112500</v>
      </c>
      <c r="H24" s="183">
        <f t="shared" si="3"/>
        <v>500000</v>
      </c>
      <c r="I24" s="183">
        <f t="shared" si="3"/>
        <v>1612500</v>
      </c>
      <c r="J24" s="183">
        <f t="shared" si="3"/>
        <v>0</v>
      </c>
      <c r="K24" s="215">
        <f t="shared" si="3"/>
        <v>8900000</v>
      </c>
      <c r="L24" s="183">
        <f t="shared" si="3"/>
        <v>8900000</v>
      </c>
      <c r="M24" s="183">
        <f>SUM(M23:M23)</f>
        <v>0</v>
      </c>
      <c r="N24" s="183">
        <f>SUM(N23:N23)</f>
        <v>0</v>
      </c>
    </row>
    <row r="25" spans="1:16" ht="33" customHeight="1" thickTop="1" x14ac:dyDescent="0.2"/>
  </sheetData>
  <mergeCells count="4">
    <mergeCell ref="H11:J11"/>
    <mergeCell ref="L11:N11"/>
    <mergeCell ref="A6:N6"/>
    <mergeCell ref="G10:N10"/>
  </mergeCells>
  <phoneticPr fontId="2" type="noConversion"/>
  <printOptions horizontalCentered="1"/>
  <pageMargins left="0.15748031496062992" right="0.15748031496062992" top="0.39370078740157483" bottom="0.39370078740157483" header="0.51181102362204722" footer="0.51181102362204722"/>
  <pageSetup paperSize="9" scale="60" orientation="landscape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4"/>
  <sheetViews>
    <sheetView rightToLeft="1" view="pageBreakPreview" topLeftCell="A7" zoomScale="85" zoomScaleNormal="100" zoomScaleSheetLayoutView="85" workbookViewId="0">
      <selection activeCell="A18" sqref="A18"/>
    </sheetView>
  </sheetViews>
  <sheetFormatPr defaultRowHeight="12.75" x14ac:dyDescent="0.2"/>
  <cols>
    <col min="2" max="2" width="11.140625" customWidth="1"/>
    <col min="3" max="3" width="24.7109375" customWidth="1"/>
    <col min="4" max="4" width="23.28515625" customWidth="1"/>
    <col min="5" max="5" width="15.28515625" customWidth="1"/>
    <col min="6" max="6" width="19.85546875" customWidth="1"/>
    <col min="7" max="7" width="14.85546875" bestFit="1" customWidth="1"/>
    <col min="8" max="10" width="15.140625" bestFit="1" customWidth="1"/>
    <col min="11" max="11" width="16.140625" customWidth="1"/>
    <col min="12" max="12" width="13.85546875" bestFit="1" customWidth="1"/>
    <col min="13" max="13" width="13.42578125" bestFit="1" customWidth="1"/>
    <col min="14" max="14" width="14.7109375" customWidth="1"/>
  </cols>
  <sheetData>
    <row r="6" spans="1:16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6" ht="23.25" x14ac:dyDescent="0.35">
      <c r="A7" s="14"/>
      <c r="B7" s="14"/>
      <c r="C7" s="13"/>
      <c r="E7" s="2"/>
    </row>
    <row r="9" spans="1:16" ht="13.5" thickBot="1" x14ac:dyDescent="0.25"/>
    <row r="10" spans="1:16" s="211" customFormat="1" ht="30" customHeight="1" x14ac:dyDescent="0.3">
      <c r="A10" s="158" t="s">
        <v>28</v>
      </c>
      <c r="B10" s="159" t="s">
        <v>1</v>
      </c>
      <c r="C10" s="159" t="s">
        <v>268</v>
      </c>
      <c r="D10" s="159" t="s">
        <v>19</v>
      </c>
      <c r="E10" s="159" t="s">
        <v>171</v>
      </c>
      <c r="F10" s="160" t="s">
        <v>0</v>
      </c>
      <c r="G10" s="277" t="s">
        <v>6</v>
      </c>
      <c r="H10" s="278"/>
      <c r="I10" s="278"/>
      <c r="J10" s="278"/>
      <c r="K10" s="278"/>
      <c r="L10" s="278"/>
      <c r="M10" s="278"/>
      <c r="N10" s="278"/>
    </row>
    <row r="11" spans="1:16" s="211" customFormat="1" ht="30" customHeight="1" x14ac:dyDescent="0.3">
      <c r="A11" s="161"/>
      <c r="B11" s="162" t="s">
        <v>34</v>
      </c>
      <c r="C11" s="162"/>
      <c r="D11" s="164" t="s">
        <v>11</v>
      </c>
      <c r="E11" s="162" t="s">
        <v>11</v>
      </c>
      <c r="F11" s="163" t="s">
        <v>269</v>
      </c>
      <c r="G11" s="161" t="s">
        <v>266</v>
      </c>
      <c r="H11" s="280" t="s">
        <v>270</v>
      </c>
      <c r="I11" s="281"/>
      <c r="J11" s="282"/>
      <c r="K11" s="162" t="s">
        <v>267</v>
      </c>
      <c r="L11" s="280" t="s">
        <v>271</v>
      </c>
      <c r="M11" s="281"/>
      <c r="N11" s="282"/>
    </row>
    <row r="12" spans="1:16" s="211" customFormat="1" ht="30" customHeight="1" thickBot="1" x14ac:dyDescent="0.35">
      <c r="A12" s="165"/>
      <c r="B12" s="166"/>
      <c r="C12" s="167"/>
      <c r="D12" s="251" t="s">
        <v>8</v>
      </c>
      <c r="E12" s="166" t="s">
        <v>9</v>
      </c>
      <c r="F12" s="169" t="s">
        <v>4</v>
      </c>
      <c r="G12" s="168" t="s">
        <v>7</v>
      </c>
      <c r="H12" s="166">
        <v>2018</v>
      </c>
      <c r="I12" s="166">
        <v>2019</v>
      </c>
      <c r="J12" s="166">
        <v>2020</v>
      </c>
      <c r="K12" s="166" t="s">
        <v>22</v>
      </c>
      <c r="L12" s="166">
        <v>2018</v>
      </c>
      <c r="M12" s="166">
        <v>2019</v>
      </c>
      <c r="N12" s="169">
        <v>2020</v>
      </c>
    </row>
    <row r="13" spans="1:16" ht="15" customHeight="1" x14ac:dyDescent="0.2">
      <c r="A13" s="117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</row>
    <row r="14" spans="1:16" ht="27" customHeight="1" x14ac:dyDescent="0.3">
      <c r="A14" s="117"/>
      <c r="B14" s="113"/>
      <c r="C14" s="114" t="s">
        <v>49</v>
      </c>
      <c r="D14" s="121"/>
      <c r="E14" s="121"/>
      <c r="F14" s="110"/>
      <c r="G14" s="110"/>
      <c r="H14" s="120"/>
      <c r="I14" s="120"/>
      <c r="J14" s="120"/>
      <c r="K14" s="110"/>
      <c r="L14" s="120"/>
      <c r="M14" s="120"/>
      <c r="N14" s="120"/>
    </row>
    <row r="15" spans="1:16" ht="25.5" customHeight="1" x14ac:dyDescent="0.2">
      <c r="B15" s="1"/>
      <c r="C15" s="32"/>
      <c r="D15" s="28"/>
      <c r="E15" s="28"/>
      <c r="F15" s="29"/>
      <c r="G15" s="30"/>
      <c r="H15" s="31"/>
      <c r="I15" s="31"/>
      <c r="J15" s="31"/>
      <c r="K15" s="30"/>
      <c r="L15" s="31"/>
      <c r="M15" s="31"/>
      <c r="N15" s="31"/>
    </row>
    <row r="16" spans="1:16" s="42" customFormat="1" ht="55.15" customHeight="1" x14ac:dyDescent="0.2">
      <c r="A16" s="64" t="s">
        <v>25</v>
      </c>
      <c r="B16" s="64"/>
      <c r="C16" s="58" t="s">
        <v>23</v>
      </c>
      <c r="D16" s="59" t="s">
        <v>10</v>
      </c>
      <c r="E16" s="60">
        <v>36</v>
      </c>
      <c r="F16" s="115">
        <f t="shared" ref="F16:F21" si="0">G16+K16</f>
        <v>2500000</v>
      </c>
      <c r="G16" s="43">
        <f t="shared" ref="G16:G21" si="1">SUM(H16:J16)</f>
        <v>2500000</v>
      </c>
      <c r="H16" s="62">
        <v>1000000</v>
      </c>
      <c r="I16" s="62">
        <v>1500000</v>
      </c>
      <c r="J16" s="62">
        <v>0</v>
      </c>
      <c r="K16" s="43">
        <f t="shared" ref="K16:K21" si="2">SUM(L16:N16)</f>
        <v>0</v>
      </c>
      <c r="L16" s="62">
        <v>0</v>
      </c>
      <c r="M16" s="62">
        <v>0</v>
      </c>
      <c r="N16" s="62">
        <v>0</v>
      </c>
      <c r="O16" s="103"/>
      <c r="P16" s="81"/>
    </row>
    <row r="17" spans="1:16" s="42" customFormat="1" ht="55.15" customHeight="1" x14ac:dyDescent="0.2">
      <c r="A17" s="64" t="s">
        <v>25</v>
      </c>
      <c r="C17" s="58" t="s">
        <v>5</v>
      </c>
      <c r="D17" s="59" t="s">
        <v>10</v>
      </c>
      <c r="E17" s="60">
        <v>36</v>
      </c>
      <c r="F17" s="115">
        <f t="shared" si="0"/>
        <v>3000000</v>
      </c>
      <c r="G17" s="43">
        <f t="shared" si="1"/>
        <v>3000000</v>
      </c>
      <c r="H17" s="62">
        <v>3000000</v>
      </c>
      <c r="I17" s="62">
        <v>0</v>
      </c>
      <c r="J17" s="62">
        <v>0</v>
      </c>
      <c r="K17" s="43">
        <f t="shared" si="2"/>
        <v>0</v>
      </c>
      <c r="L17" s="62">
        <v>0</v>
      </c>
      <c r="M17" s="62">
        <v>0</v>
      </c>
      <c r="N17" s="62">
        <v>0</v>
      </c>
      <c r="O17" s="103"/>
      <c r="P17" s="81"/>
    </row>
    <row r="18" spans="1:16" s="42" customFormat="1" ht="55.15" customHeight="1" x14ac:dyDescent="0.2">
      <c r="A18" s="63" t="s">
        <v>42</v>
      </c>
      <c r="C18" s="58" t="s">
        <v>53</v>
      </c>
      <c r="D18" s="59" t="s">
        <v>10</v>
      </c>
      <c r="E18" s="60">
        <v>36</v>
      </c>
      <c r="F18" s="127">
        <f t="shared" si="0"/>
        <v>2000000</v>
      </c>
      <c r="G18" s="43">
        <f t="shared" si="1"/>
        <v>2000000</v>
      </c>
      <c r="H18" s="62">
        <v>2000000</v>
      </c>
      <c r="I18" s="62">
        <v>0</v>
      </c>
      <c r="J18" s="62">
        <v>0</v>
      </c>
      <c r="K18" s="43">
        <f t="shared" si="2"/>
        <v>0</v>
      </c>
      <c r="L18" s="62">
        <v>0</v>
      </c>
      <c r="M18" s="62">
        <v>0</v>
      </c>
      <c r="N18" s="62">
        <v>0</v>
      </c>
      <c r="O18" s="103"/>
      <c r="P18" s="81"/>
    </row>
    <row r="19" spans="1:16" s="42" customFormat="1" ht="55.15" customHeight="1" x14ac:dyDescent="0.2">
      <c r="A19" s="64" t="s">
        <v>25</v>
      </c>
      <c r="B19" s="64"/>
      <c r="C19" s="58" t="s">
        <v>54</v>
      </c>
      <c r="D19" s="59" t="s">
        <v>10</v>
      </c>
      <c r="E19" s="60">
        <v>36</v>
      </c>
      <c r="F19" s="115">
        <f t="shared" si="0"/>
        <v>4500000</v>
      </c>
      <c r="G19" s="43">
        <f t="shared" si="1"/>
        <v>4500000</v>
      </c>
      <c r="H19" s="62">
        <v>1000000</v>
      </c>
      <c r="I19" s="62">
        <f>1500000+500000</f>
        <v>2000000</v>
      </c>
      <c r="J19" s="62">
        <v>1500000</v>
      </c>
      <c r="K19" s="43">
        <f t="shared" si="2"/>
        <v>0</v>
      </c>
      <c r="L19" s="62">
        <v>0</v>
      </c>
      <c r="M19" s="62">
        <v>0</v>
      </c>
      <c r="N19" s="62">
        <v>0</v>
      </c>
      <c r="O19" s="103"/>
      <c r="P19" s="81"/>
    </row>
    <row r="20" spans="1:16" s="42" customFormat="1" ht="55.15" customHeight="1" x14ac:dyDescent="0.2">
      <c r="A20" s="63" t="s">
        <v>42</v>
      </c>
      <c r="B20" s="64"/>
      <c r="C20" s="58" t="s">
        <v>56</v>
      </c>
      <c r="D20" s="59" t="s">
        <v>10</v>
      </c>
      <c r="E20" s="60">
        <v>36</v>
      </c>
      <c r="F20" s="115">
        <f t="shared" si="0"/>
        <v>1000000</v>
      </c>
      <c r="G20" s="43">
        <f t="shared" si="1"/>
        <v>1000000</v>
      </c>
      <c r="H20" s="62">
        <v>800000</v>
      </c>
      <c r="I20" s="62">
        <v>200000</v>
      </c>
      <c r="J20" s="62">
        <v>0</v>
      </c>
      <c r="K20" s="43">
        <f t="shared" si="2"/>
        <v>0</v>
      </c>
      <c r="L20" s="62">
        <v>0</v>
      </c>
      <c r="M20" s="62">
        <v>0</v>
      </c>
      <c r="N20" s="62">
        <v>0</v>
      </c>
      <c r="O20" s="103"/>
      <c r="P20" s="81"/>
    </row>
    <row r="21" spans="1:16" s="42" customFormat="1" ht="55.15" customHeight="1" x14ac:dyDescent="0.2">
      <c r="A21" s="63" t="s">
        <v>42</v>
      </c>
      <c r="B21" s="64"/>
      <c r="C21" s="58" t="s">
        <v>185</v>
      </c>
      <c r="D21" s="59" t="s">
        <v>10</v>
      </c>
      <c r="E21" s="60">
        <v>36</v>
      </c>
      <c r="F21" s="115">
        <f t="shared" si="0"/>
        <v>150000</v>
      </c>
      <c r="G21" s="43">
        <f t="shared" si="1"/>
        <v>150000</v>
      </c>
      <c r="H21" s="62">
        <v>0</v>
      </c>
      <c r="I21" s="62">
        <v>150000</v>
      </c>
      <c r="J21" s="62">
        <v>0</v>
      </c>
      <c r="K21" s="43">
        <f t="shared" si="2"/>
        <v>0</v>
      </c>
      <c r="L21" s="62">
        <v>0</v>
      </c>
      <c r="M21" s="62">
        <v>0</v>
      </c>
      <c r="N21" s="62">
        <v>0</v>
      </c>
      <c r="O21" s="103"/>
      <c r="P21" s="81"/>
    </row>
    <row r="22" spans="1:16" s="42" customFormat="1" ht="32.25" customHeight="1" x14ac:dyDescent="0.2">
      <c r="A22" s="61"/>
      <c r="B22" s="57"/>
      <c r="C22" s="58"/>
      <c r="D22" s="59"/>
      <c r="E22" s="60"/>
      <c r="F22" s="115"/>
      <c r="G22" s="77"/>
      <c r="H22" s="78"/>
      <c r="I22" s="78"/>
      <c r="J22" s="78"/>
      <c r="K22" s="77"/>
      <c r="L22" s="78"/>
      <c r="M22" s="78"/>
      <c r="N22" s="78"/>
    </row>
    <row r="23" spans="1:16" s="182" customFormat="1" ht="54.95" customHeight="1" thickBot="1" x14ac:dyDescent="0.25">
      <c r="C23" s="216" t="s">
        <v>50</v>
      </c>
      <c r="F23" s="183">
        <f t="shared" ref="F23:N23" si="3">SUM(F16:F22)</f>
        <v>13150000</v>
      </c>
      <c r="G23" s="217">
        <f t="shared" si="3"/>
        <v>13150000</v>
      </c>
      <c r="H23" s="218">
        <f t="shared" si="3"/>
        <v>7800000</v>
      </c>
      <c r="I23" s="218">
        <f t="shared" si="3"/>
        <v>3850000</v>
      </c>
      <c r="J23" s="218">
        <f t="shared" si="3"/>
        <v>1500000</v>
      </c>
      <c r="K23" s="217">
        <f t="shared" si="3"/>
        <v>0</v>
      </c>
      <c r="L23" s="218">
        <f t="shared" si="3"/>
        <v>0</v>
      </c>
      <c r="M23" s="218">
        <f t="shared" si="3"/>
        <v>0</v>
      </c>
      <c r="N23" s="218">
        <f t="shared" si="3"/>
        <v>0</v>
      </c>
    </row>
    <row r="24" spans="1:16" s="42" customFormat="1" ht="54.95" customHeight="1" thickTop="1" x14ac:dyDescent="0.2">
      <c r="A24" s="37"/>
      <c r="B24" s="35"/>
      <c r="C24" s="32"/>
      <c r="D24" s="33"/>
      <c r="E24" s="28"/>
      <c r="F24" s="29"/>
      <c r="G24" s="30"/>
      <c r="H24" s="31"/>
      <c r="I24" s="31"/>
      <c r="J24" s="31"/>
      <c r="K24" s="30"/>
      <c r="L24" s="31"/>
      <c r="M24" s="31"/>
      <c r="N24" s="31"/>
    </row>
  </sheetData>
  <mergeCells count="4">
    <mergeCell ref="G10:N10"/>
    <mergeCell ref="H11:J11"/>
    <mergeCell ref="L11:N11"/>
    <mergeCell ref="A6:N6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6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33"/>
  <sheetViews>
    <sheetView rightToLeft="1" view="pageBreakPreview" topLeftCell="A22" zoomScale="85" zoomScaleNormal="100" zoomScaleSheetLayoutView="85" workbookViewId="0">
      <selection activeCell="C23" sqref="C23"/>
    </sheetView>
  </sheetViews>
  <sheetFormatPr defaultRowHeight="12.75" x14ac:dyDescent="0.2"/>
  <cols>
    <col min="1" max="1" width="16.7109375" customWidth="1"/>
    <col min="3" max="3" width="24.7109375" customWidth="1"/>
    <col min="4" max="4" width="20.140625" customWidth="1"/>
    <col min="5" max="5" width="15.28515625" customWidth="1"/>
    <col min="6" max="6" width="19.85546875" customWidth="1"/>
    <col min="7" max="7" width="19.28515625" bestFit="1" customWidth="1"/>
    <col min="8" max="10" width="15.140625" bestFit="1" customWidth="1"/>
    <col min="11" max="11" width="16.140625" customWidth="1"/>
    <col min="12" max="12" width="13.85546875" bestFit="1" customWidth="1"/>
    <col min="13" max="13" width="13.42578125" bestFit="1" customWidth="1"/>
    <col min="14" max="14" width="14.7109375" customWidth="1"/>
  </cols>
  <sheetData>
    <row r="6" spans="1:15" ht="27.75" x14ac:dyDescent="0.4">
      <c r="A6" s="266" t="s">
        <v>136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</row>
    <row r="7" spans="1:15" ht="23.25" x14ac:dyDescent="0.35">
      <c r="A7" s="14"/>
      <c r="B7" s="14"/>
      <c r="C7" s="13"/>
      <c r="E7" s="2"/>
    </row>
    <row r="8" spans="1:15" ht="13.5" thickBot="1" x14ac:dyDescent="0.25"/>
    <row r="9" spans="1:15" s="211" customFormat="1" ht="30" customHeight="1" x14ac:dyDescent="0.3">
      <c r="A9" s="158" t="s">
        <v>28</v>
      </c>
      <c r="B9" s="159" t="s">
        <v>1</v>
      </c>
      <c r="C9" s="159" t="s">
        <v>268</v>
      </c>
      <c r="D9" s="159" t="s">
        <v>19</v>
      </c>
      <c r="E9" s="159" t="s">
        <v>171</v>
      </c>
      <c r="F9" s="160" t="s">
        <v>0</v>
      </c>
      <c r="G9" s="277" t="s">
        <v>6</v>
      </c>
      <c r="H9" s="278"/>
      <c r="I9" s="278"/>
      <c r="J9" s="278"/>
      <c r="K9" s="278"/>
      <c r="L9" s="278"/>
      <c r="M9" s="278"/>
      <c r="N9" s="278"/>
    </row>
    <row r="10" spans="1:15" s="211" customFormat="1" ht="30" customHeight="1" x14ac:dyDescent="0.3">
      <c r="A10" s="161"/>
      <c r="B10" s="162" t="s">
        <v>34</v>
      </c>
      <c r="C10" s="162"/>
      <c r="D10" s="164" t="s">
        <v>11</v>
      </c>
      <c r="E10" s="162" t="s">
        <v>11</v>
      </c>
      <c r="F10" s="163" t="s">
        <v>269</v>
      </c>
      <c r="G10" s="161" t="s">
        <v>266</v>
      </c>
      <c r="H10" s="280" t="s">
        <v>270</v>
      </c>
      <c r="I10" s="281"/>
      <c r="J10" s="282"/>
      <c r="K10" s="162" t="s">
        <v>267</v>
      </c>
      <c r="L10" s="280" t="s">
        <v>271</v>
      </c>
      <c r="M10" s="281"/>
      <c r="N10" s="282"/>
    </row>
    <row r="11" spans="1:15" s="211" customFormat="1" ht="30" customHeight="1" thickBot="1" x14ac:dyDescent="0.35">
      <c r="A11" s="165"/>
      <c r="B11" s="166"/>
      <c r="C11" s="167"/>
      <c r="D11" s="251" t="s">
        <v>8</v>
      </c>
      <c r="E11" s="166" t="s">
        <v>9</v>
      </c>
      <c r="F11" s="169" t="s">
        <v>4</v>
      </c>
      <c r="G11" s="168" t="s">
        <v>7</v>
      </c>
      <c r="H11" s="166">
        <v>2018</v>
      </c>
      <c r="I11" s="166">
        <v>2019</v>
      </c>
      <c r="J11" s="166">
        <v>2020</v>
      </c>
      <c r="K11" s="166" t="s">
        <v>22</v>
      </c>
      <c r="L11" s="166">
        <v>2018</v>
      </c>
      <c r="M11" s="166">
        <v>2019</v>
      </c>
      <c r="N11" s="169">
        <v>2020</v>
      </c>
    </row>
    <row r="12" spans="1:15" ht="27.75" customHeight="1" x14ac:dyDescent="0.2"/>
    <row r="13" spans="1:15" ht="20.25" x14ac:dyDescent="0.3">
      <c r="A13" s="7"/>
      <c r="B13" s="7"/>
      <c r="C13" s="123" t="s">
        <v>78</v>
      </c>
      <c r="D13" s="9"/>
      <c r="E13" s="10"/>
      <c r="F13" s="11"/>
      <c r="G13" s="6"/>
      <c r="H13" s="12"/>
      <c r="I13" s="12"/>
      <c r="J13" s="12"/>
      <c r="K13" s="6"/>
      <c r="L13" s="12"/>
      <c r="M13" s="12"/>
      <c r="N13" s="12"/>
    </row>
    <row r="14" spans="1:15" ht="24.75" customHeight="1" x14ac:dyDescent="0.2"/>
    <row r="15" spans="1:15" s="42" customFormat="1" ht="65.099999999999994" customHeight="1" x14ac:dyDescent="0.2">
      <c r="A15" s="130" t="s">
        <v>78</v>
      </c>
      <c r="B15" s="35">
        <v>1181</v>
      </c>
      <c r="C15" s="32" t="s">
        <v>193</v>
      </c>
      <c r="D15" s="33" t="s">
        <v>10</v>
      </c>
      <c r="E15" s="28">
        <v>12</v>
      </c>
      <c r="F15" s="128">
        <f t="shared" ref="F15:F30" si="0">G15+K15</f>
        <v>700000</v>
      </c>
      <c r="G15" s="30">
        <f t="shared" ref="G15:G20" si="1">SUM(H15:J15)</f>
        <v>700000</v>
      </c>
      <c r="H15" s="31">
        <v>0</v>
      </c>
      <c r="I15" s="31">
        <v>700000</v>
      </c>
      <c r="J15" s="31">
        <v>0</v>
      </c>
      <c r="K15" s="30">
        <f t="shared" ref="K15:K21" si="2">SUM(L15:N15)</f>
        <v>0</v>
      </c>
      <c r="L15" s="31">
        <v>0</v>
      </c>
      <c r="M15" s="31">
        <v>0</v>
      </c>
      <c r="N15" s="31">
        <v>0</v>
      </c>
      <c r="O15" s="80"/>
    </row>
    <row r="16" spans="1:15" s="42" customFormat="1" ht="65.099999999999994" customHeight="1" x14ac:dyDescent="0.2">
      <c r="A16" s="130" t="s">
        <v>78</v>
      </c>
      <c r="B16" s="35">
        <v>1181</v>
      </c>
      <c r="C16" s="32" t="s">
        <v>194</v>
      </c>
      <c r="D16" s="33" t="s">
        <v>10</v>
      </c>
      <c r="E16" s="28">
        <v>12</v>
      </c>
      <c r="F16" s="128">
        <f t="shared" si="0"/>
        <v>400000</v>
      </c>
      <c r="G16" s="30">
        <f t="shared" si="1"/>
        <v>400000</v>
      </c>
      <c r="H16" s="31">
        <v>0</v>
      </c>
      <c r="I16" s="31">
        <v>400000</v>
      </c>
      <c r="J16" s="31">
        <v>0</v>
      </c>
      <c r="K16" s="30">
        <f>SUM(L16:N16)</f>
        <v>0</v>
      </c>
      <c r="L16" s="31">
        <v>0</v>
      </c>
      <c r="M16" s="31">
        <v>0</v>
      </c>
      <c r="N16" s="31">
        <v>0</v>
      </c>
      <c r="O16" s="80"/>
    </row>
    <row r="17" spans="1:15" s="42" customFormat="1" ht="65.099999999999994" customHeight="1" x14ac:dyDescent="0.2">
      <c r="A17" s="130" t="s">
        <v>78</v>
      </c>
      <c r="B17" s="35">
        <v>1181</v>
      </c>
      <c r="C17" s="32" t="s">
        <v>195</v>
      </c>
      <c r="D17" s="33" t="s">
        <v>10</v>
      </c>
      <c r="E17" s="28">
        <v>12</v>
      </c>
      <c r="F17" s="128">
        <f t="shared" si="0"/>
        <v>100000</v>
      </c>
      <c r="G17" s="30">
        <f t="shared" si="1"/>
        <v>100000</v>
      </c>
      <c r="H17" s="31">
        <v>0</v>
      </c>
      <c r="I17" s="31">
        <v>100000</v>
      </c>
      <c r="J17" s="31">
        <v>0</v>
      </c>
      <c r="K17" s="30">
        <f>SUM(L17:N17)</f>
        <v>0</v>
      </c>
      <c r="L17" s="31">
        <v>0</v>
      </c>
      <c r="M17" s="31">
        <v>0</v>
      </c>
      <c r="N17" s="31">
        <v>0</v>
      </c>
      <c r="O17" s="80"/>
    </row>
    <row r="18" spans="1:15" s="42" customFormat="1" ht="65.099999999999994" customHeight="1" x14ac:dyDescent="0.2">
      <c r="A18" s="130" t="s">
        <v>78</v>
      </c>
      <c r="B18" s="35">
        <v>1181</v>
      </c>
      <c r="C18" s="32" t="s">
        <v>196</v>
      </c>
      <c r="D18" s="33" t="s">
        <v>10</v>
      </c>
      <c r="E18" s="28">
        <v>12</v>
      </c>
      <c r="F18" s="128">
        <f t="shared" si="0"/>
        <v>200000</v>
      </c>
      <c r="G18" s="30">
        <f t="shared" si="1"/>
        <v>200000</v>
      </c>
      <c r="H18" s="31">
        <v>0</v>
      </c>
      <c r="I18" s="31">
        <v>200000</v>
      </c>
      <c r="J18" s="31">
        <v>0</v>
      </c>
      <c r="K18" s="30">
        <f t="shared" si="2"/>
        <v>0</v>
      </c>
      <c r="L18" s="31">
        <v>0</v>
      </c>
      <c r="M18" s="31">
        <v>0</v>
      </c>
      <c r="N18" s="31">
        <v>0</v>
      </c>
      <c r="O18" s="80"/>
    </row>
    <row r="19" spans="1:15" s="42" customFormat="1" ht="65.099999999999994" customHeight="1" x14ac:dyDescent="0.2">
      <c r="A19" s="130" t="s">
        <v>78</v>
      </c>
      <c r="B19" s="35">
        <v>1181</v>
      </c>
      <c r="C19" s="32" t="s">
        <v>197</v>
      </c>
      <c r="D19" s="33" t="s">
        <v>10</v>
      </c>
      <c r="E19" s="28">
        <v>12</v>
      </c>
      <c r="F19" s="128">
        <f t="shared" si="0"/>
        <v>105000</v>
      </c>
      <c r="G19" s="30">
        <f t="shared" si="1"/>
        <v>105000</v>
      </c>
      <c r="H19" s="31">
        <v>0</v>
      </c>
      <c r="I19" s="31">
        <v>105000</v>
      </c>
      <c r="J19" s="31">
        <v>0</v>
      </c>
      <c r="K19" s="30">
        <f t="shared" si="2"/>
        <v>0</v>
      </c>
      <c r="L19" s="31">
        <v>0</v>
      </c>
      <c r="M19" s="31">
        <v>0</v>
      </c>
      <c r="N19" s="31">
        <v>0</v>
      </c>
      <c r="O19" s="80"/>
    </row>
    <row r="20" spans="1:15" s="42" customFormat="1" ht="65.099999999999994" customHeight="1" x14ac:dyDescent="0.2">
      <c r="A20" s="130" t="s">
        <v>198</v>
      </c>
      <c r="B20" s="35">
        <v>1184</v>
      </c>
      <c r="C20" s="32" t="s">
        <v>199</v>
      </c>
      <c r="D20" s="33" t="s">
        <v>10</v>
      </c>
      <c r="E20" s="28">
        <v>12</v>
      </c>
      <c r="F20" s="128">
        <f t="shared" si="0"/>
        <v>157000</v>
      </c>
      <c r="G20" s="30">
        <f t="shared" si="1"/>
        <v>157000</v>
      </c>
      <c r="H20" s="31">
        <v>0</v>
      </c>
      <c r="I20" s="31">
        <v>157000</v>
      </c>
      <c r="J20" s="31">
        <v>0</v>
      </c>
      <c r="K20" s="30">
        <f t="shared" si="2"/>
        <v>0</v>
      </c>
      <c r="L20" s="31">
        <v>0</v>
      </c>
      <c r="M20" s="31">
        <v>0</v>
      </c>
      <c r="N20" s="31">
        <v>0</v>
      </c>
      <c r="O20" s="80"/>
    </row>
    <row r="21" spans="1:15" s="42" customFormat="1" ht="65.099999999999994" customHeight="1" x14ac:dyDescent="0.2">
      <c r="A21" s="130" t="s">
        <v>77</v>
      </c>
      <c r="B21" s="35">
        <v>1193</v>
      </c>
      <c r="C21" s="32" t="s">
        <v>200</v>
      </c>
      <c r="D21" s="33" t="s">
        <v>10</v>
      </c>
      <c r="E21" s="28">
        <v>12</v>
      </c>
      <c r="F21" s="128">
        <f t="shared" si="0"/>
        <v>500000</v>
      </c>
      <c r="G21" s="30">
        <f t="shared" ref="G21:G29" si="3">SUM(H21:J21)</f>
        <v>500000</v>
      </c>
      <c r="H21" s="31">
        <v>0</v>
      </c>
      <c r="I21" s="31">
        <v>500000</v>
      </c>
      <c r="J21" s="31">
        <v>0</v>
      </c>
      <c r="K21" s="30">
        <f t="shared" si="2"/>
        <v>0</v>
      </c>
      <c r="L21" s="31">
        <v>0</v>
      </c>
      <c r="M21" s="31">
        <v>0</v>
      </c>
      <c r="N21" s="31">
        <v>0</v>
      </c>
      <c r="O21" s="80"/>
    </row>
    <row r="22" spans="1:15" s="42" customFormat="1" ht="65.099999999999994" customHeight="1" x14ac:dyDescent="0.2">
      <c r="A22" s="130" t="s">
        <v>77</v>
      </c>
      <c r="B22" s="35">
        <v>1193</v>
      </c>
      <c r="C22" s="155" t="s">
        <v>278</v>
      </c>
      <c r="D22" s="33" t="s">
        <v>10</v>
      </c>
      <c r="E22" s="28">
        <v>12</v>
      </c>
      <c r="F22" s="128">
        <f t="shared" si="0"/>
        <v>600000</v>
      </c>
      <c r="G22" s="30">
        <f t="shared" si="3"/>
        <v>600000</v>
      </c>
      <c r="H22" s="31">
        <v>500000</v>
      </c>
      <c r="I22" s="31">
        <v>100000</v>
      </c>
      <c r="J22" s="31">
        <v>0</v>
      </c>
      <c r="K22" s="30">
        <f>SUM(L22:N22)</f>
        <v>0</v>
      </c>
      <c r="L22" s="31">
        <v>0</v>
      </c>
      <c r="M22" s="31">
        <v>0</v>
      </c>
      <c r="N22" s="31">
        <v>0</v>
      </c>
      <c r="O22" s="80"/>
    </row>
    <row r="23" spans="1:15" s="42" customFormat="1" ht="65.099999999999994" customHeight="1" x14ac:dyDescent="0.2">
      <c r="A23" s="130" t="s">
        <v>77</v>
      </c>
      <c r="B23" s="35">
        <v>1193</v>
      </c>
      <c r="C23" s="32" t="s">
        <v>201</v>
      </c>
      <c r="D23" s="33" t="s">
        <v>10</v>
      </c>
      <c r="E23" s="28">
        <v>12</v>
      </c>
      <c r="F23" s="128">
        <f t="shared" si="0"/>
        <v>100000</v>
      </c>
      <c r="G23" s="30">
        <f t="shared" si="3"/>
        <v>40000</v>
      </c>
      <c r="H23" s="31">
        <v>0</v>
      </c>
      <c r="I23" s="31">
        <v>40000</v>
      </c>
      <c r="J23" s="31">
        <v>0</v>
      </c>
      <c r="K23" s="30">
        <v>60000</v>
      </c>
      <c r="L23" s="31">
        <v>0</v>
      </c>
      <c r="M23" s="31">
        <v>0</v>
      </c>
      <c r="N23" s="31">
        <v>0</v>
      </c>
      <c r="O23" s="80"/>
    </row>
    <row r="24" spans="1:15" s="42" customFormat="1" ht="65.099999999999994" customHeight="1" x14ac:dyDescent="0.2">
      <c r="A24" s="130" t="s">
        <v>77</v>
      </c>
      <c r="B24" s="35">
        <v>1193</v>
      </c>
      <c r="C24" s="32" t="s">
        <v>202</v>
      </c>
      <c r="D24" s="33" t="s">
        <v>10</v>
      </c>
      <c r="E24" s="28">
        <v>12</v>
      </c>
      <c r="F24" s="128">
        <f t="shared" si="0"/>
        <v>100000</v>
      </c>
      <c r="G24" s="30">
        <f t="shared" si="3"/>
        <v>60000</v>
      </c>
      <c r="H24" s="156">
        <v>0</v>
      </c>
      <c r="I24" s="156">
        <v>60000</v>
      </c>
      <c r="J24" s="156">
        <v>0</v>
      </c>
      <c r="K24" s="30">
        <v>40000</v>
      </c>
      <c r="L24" s="156">
        <f>M24+Q24</f>
        <v>0</v>
      </c>
      <c r="M24" s="156">
        <f>N24+R24</f>
        <v>0</v>
      </c>
      <c r="N24" s="156">
        <f>O24+S24</f>
        <v>0</v>
      </c>
      <c r="O24" s="80"/>
    </row>
    <row r="25" spans="1:15" s="42" customFormat="1" ht="65.099999999999994" customHeight="1" x14ac:dyDescent="0.2">
      <c r="A25" s="130" t="s">
        <v>77</v>
      </c>
      <c r="B25" s="35">
        <v>1193</v>
      </c>
      <c r="C25" s="32" t="s">
        <v>203</v>
      </c>
      <c r="D25" s="33" t="s">
        <v>10</v>
      </c>
      <c r="E25" s="28">
        <v>12</v>
      </c>
      <c r="F25" s="128">
        <f t="shared" si="0"/>
        <v>350000</v>
      </c>
      <c r="G25" s="30">
        <f t="shared" si="3"/>
        <v>350000</v>
      </c>
      <c r="H25" s="31">
        <v>0</v>
      </c>
      <c r="I25" s="31">
        <v>350000</v>
      </c>
      <c r="J25" s="31">
        <v>0</v>
      </c>
      <c r="K25" s="30">
        <f t="shared" ref="K25:K30" si="4">SUM(L25:N25)</f>
        <v>0</v>
      </c>
      <c r="L25" s="31">
        <v>0</v>
      </c>
      <c r="M25" s="31">
        <v>0</v>
      </c>
      <c r="N25" s="31">
        <v>0</v>
      </c>
      <c r="O25" s="80"/>
    </row>
    <row r="26" spans="1:15" s="42" customFormat="1" ht="65.099999999999994" customHeight="1" x14ac:dyDescent="0.2">
      <c r="A26" s="130" t="s">
        <v>77</v>
      </c>
      <c r="B26" s="35">
        <v>1193</v>
      </c>
      <c r="C26" s="32" t="s">
        <v>204</v>
      </c>
      <c r="D26" s="33" t="s">
        <v>10</v>
      </c>
      <c r="E26" s="28">
        <v>12</v>
      </c>
      <c r="F26" s="128">
        <f t="shared" si="0"/>
        <v>100000</v>
      </c>
      <c r="G26" s="30">
        <f t="shared" si="3"/>
        <v>100000</v>
      </c>
      <c r="H26" s="31">
        <v>0</v>
      </c>
      <c r="I26" s="31">
        <v>100000</v>
      </c>
      <c r="J26" s="31">
        <v>0</v>
      </c>
      <c r="K26" s="30">
        <f t="shared" si="4"/>
        <v>0</v>
      </c>
      <c r="L26" s="31">
        <v>0</v>
      </c>
      <c r="M26" s="31">
        <v>0</v>
      </c>
      <c r="N26" s="31">
        <v>0</v>
      </c>
      <c r="O26" s="80"/>
    </row>
    <row r="27" spans="1:15" s="42" customFormat="1" ht="65.099999999999994" customHeight="1" x14ac:dyDescent="0.2">
      <c r="A27" s="130" t="s">
        <v>77</v>
      </c>
      <c r="B27" s="35">
        <v>1193</v>
      </c>
      <c r="C27" s="32" t="s">
        <v>205</v>
      </c>
      <c r="D27" s="33" t="s">
        <v>10</v>
      </c>
      <c r="E27" s="28">
        <v>12</v>
      </c>
      <c r="F27" s="128">
        <f t="shared" si="0"/>
        <v>150000</v>
      </c>
      <c r="G27" s="30">
        <f t="shared" si="3"/>
        <v>150000</v>
      </c>
      <c r="H27" s="31">
        <v>0</v>
      </c>
      <c r="I27" s="31">
        <v>150000</v>
      </c>
      <c r="J27" s="31">
        <v>0</v>
      </c>
      <c r="K27" s="30">
        <f t="shared" si="4"/>
        <v>0</v>
      </c>
      <c r="L27" s="31">
        <v>0</v>
      </c>
      <c r="M27" s="31">
        <v>0</v>
      </c>
      <c r="N27" s="31">
        <v>0</v>
      </c>
      <c r="O27" s="80"/>
    </row>
    <row r="28" spans="1:15" s="42" customFormat="1" ht="65.099999999999994" customHeight="1" x14ac:dyDescent="0.2">
      <c r="A28" s="130" t="s">
        <v>77</v>
      </c>
      <c r="B28" s="35">
        <v>1193</v>
      </c>
      <c r="C28" s="32" t="s">
        <v>206</v>
      </c>
      <c r="D28" s="33" t="s">
        <v>10</v>
      </c>
      <c r="E28" s="28">
        <v>12</v>
      </c>
      <c r="F28" s="128">
        <f t="shared" si="0"/>
        <v>210000</v>
      </c>
      <c r="G28" s="30">
        <f t="shared" si="3"/>
        <v>210000</v>
      </c>
      <c r="H28" s="31">
        <v>0</v>
      </c>
      <c r="I28" s="31">
        <v>210000</v>
      </c>
      <c r="J28" s="31">
        <v>0</v>
      </c>
      <c r="K28" s="30">
        <f t="shared" si="4"/>
        <v>0</v>
      </c>
      <c r="L28" s="31">
        <v>0</v>
      </c>
      <c r="M28" s="31">
        <v>0</v>
      </c>
      <c r="N28" s="31">
        <v>0</v>
      </c>
      <c r="O28" s="80"/>
    </row>
    <row r="29" spans="1:15" s="42" customFormat="1" ht="65.099999999999994" customHeight="1" x14ac:dyDescent="0.2">
      <c r="A29" s="130" t="s">
        <v>207</v>
      </c>
      <c r="B29" s="35">
        <v>1170</v>
      </c>
      <c r="C29" s="157" t="s">
        <v>208</v>
      </c>
      <c r="D29" s="33" t="s">
        <v>10</v>
      </c>
      <c r="E29" s="28">
        <v>12</v>
      </c>
      <c r="F29" s="128">
        <f t="shared" si="0"/>
        <v>200000</v>
      </c>
      <c r="G29" s="30">
        <f t="shared" si="3"/>
        <v>200000</v>
      </c>
      <c r="H29" s="31">
        <v>0</v>
      </c>
      <c r="I29" s="31">
        <v>200000</v>
      </c>
      <c r="J29" s="31">
        <v>0</v>
      </c>
      <c r="K29" s="30">
        <f t="shared" si="4"/>
        <v>0</v>
      </c>
      <c r="L29" s="31">
        <v>0</v>
      </c>
      <c r="M29" s="31">
        <v>0</v>
      </c>
      <c r="N29" s="31">
        <v>0</v>
      </c>
      <c r="O29" s="80"/>
    </row>
    <row r="30" spans="1:15" s="42" customFormat="1" ht="65.099999999999994" customHeight="1" x14ac:dyDescent="0.2">
      <c r="A30" s="37" t="s">
        <v>209</v>
      </c>
      <c r="B30" s="35">
        <v>1173</v>
      </c>
      <c r="C30" s="32" t="s">
        <v>210</v>
      </c>
      <c r="D30" s="33" t="s">
        <v>10</v>
      </c>
      <c r="E30" s="28">
        <v>12</v>
      </c>
      <c r="F30" s="128">
        <f t="shared" si="0"/>
        <v>100000</v>
      </c>
      <c r="G30" s="30">
        <f>SUM(H30:J30)</f>
        <v>100000</v>
      </c>
      <c r="H30" s="31">
        <v>0</v>
      </c>
      <c r="I30" s="31">
        <v>100000</v>
      </c>
      <c r="J30" s="31">
        <v>0</v>
      </c>
      <c r="K30" s="30">
        <f t="shared" si="4"/>
        <v>0</v>
      </c>
      <c r="L30" s="31">
        <v>0</v>
      </c>
      <c r="M30" s="31">
        <v>0</v>
      </c>
      <c r="N30" s="31">
        <v>0</v>
      </c>
      <c r="O30" s="80"/>
    </row>
    <row r="31" spans="1:15" s="42" customFormat="1" ht="45" customHeight="1" x14ac:dyDescent="0.2">
      <c r="A31" s="37"/>
      <c r="B31" s="35"/>
      <c r="C31" s="32"/>
      <c r="D31" s="33"/>
      <c r="E31" s="28"/>
      <c r="F31" s="29"/>
      <c r="G31" s="30"/>
      <c r="H31" s="31"/>
      <c r="I31" s="31"/>
      <c r="J31" s="31"/>
      <c r="K31" s="30"/>
      <c r="L31" s="31"/>
      <c r="M31" s="31"/>
      <c r="N31" s="31"/>
      <c r="O31" s="80"/>
    </row>
    <row r="32" spans="1:15" s="182" customFormat="1" ht="65.099999999999994" customHeight="1" thickBot="1" x14ac:dyDescent="0.25">
      <c r="A32" s="219"/>
      <c r="B32" s="219"/>
      <c r="C32" s="287" t="s">
        <v>79</v>
      </c>
      <c r="D32" s="287"/>
      <c r="E32" s="219"/>
      <c r="F32" s="218">
        <f t="shared" ref="F32:N32" si="5">SUM(F15:F30)</f>
        <v>4072000</v>
      </c>
      <c r="G32" s="217">
        <f t="shared" si="5"/>
        <v>3972000</v>
      </c>
      <c r="H32" s="218">
        <f t="shared" si="5"/>
        <v>500000</v>
      </c>
      <c r="I32" s="218">
        <f t="shared" si="5"/>
        <v>3472000</v>
      </c>
      <c r="J32" s="218">
        <f t="shared" si="5"/>
        <v>0</v>
      </c>
      <c r="K32" s="217">
        <f t="shared" si="5"/>
        <v>100000</v>
      </c>
      <c r="L32" s="218">
        <f t="shared" si="5"/>
        <v>0</v>
      </c>
      <c r="M32" s="218">
        <f t="shared" si="5"/>
        <v>0</v>
      </c>
      <c r="N32" s="218">
        <f t="shared" si="5"/>
        <v>0</v>
      </c>
    </row>
    <row r="33" spans="1:14" s="42" customFormat="1" ht="54.95" customHeight="1" thickTop="1" x14ac:dyDescent="0.2">
      <c r="A33" s="37"/>
      <c r="B33" s="35"/>
      <c r="C33" s="32"/>
      <c r="D33" s="33"/>
      <c r="E33" s="28"/>
      <c r="F33" s="29"/>
      <c r="G33" s="30"/>
      <c r="H33" s="31"/>
      <c r="I33" s="31"/>
      <c r="J33" s="31"/>
      <c r="K33" s="30"/>
      <c r="L33" s="31"/>
      <c r="M33" s="31"/>
      <c r="N33" s="31"/>
    </row>
  </sheetData>
  <mergeCells count="5">
    <mergeCell ref="C32:D32"/>
    <mergeCell ref="A6:N6"/>
    <mergeCell ref="G9:N9"/>
    <mergeCell ref="H10:J10"/>
    <mergeCell ref="L10:N1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1"/>
  <sheetViews>
    <sheetView rightToLeft="1" view="pageBreakPreview" topLeftCell="B25" zoomScale="70" zoomScaleNormal="100" zoomScaleSheetLayoutView="70" workbookViewId="0">
      <selection activeCell="B26" sqref="B26:O28"/>
    </sheetView>
  </sheetViews>
  <sheetFormatPr defaultRowHeight="12.75" x14ac:dyDescent="0.2"/>
  <cols>
    <col min="1" max="1" width="10" hidden="1" customWidth="1"/>
    <col min="2" max="2" width="13.85546875" customWidth="1"/>
    <col min="3" max="3" width="7.85546875" customWidth="1"/>
    <col min="4" max="4" width="27.140625" customWidth="1"/>
    <col min="5" max="5" width="20.140625" customWidth="1"/>
    <col min="6" max="6" width="12.85546875" bestFit="1" customWidth="1"/>
    <col min="7" max="7" width="17" customWidth="1"/>
    <col min="8" max="8" width="18.7109375" customWidth="1"/>
    <col min="9" max="9" width="18" bestFit="1" customWidth="1"/>
    <col min="10" max="11" width="15.42578125" customWidth="1"/>
    <col min="12" max="12" width="17" customWidth="1"/>
    <col min="13" max="13" width="15.7109375" customWidth="1"/>
    <col min="14" max="14" width="15.140625" customWidth="1"/>
    <col min="15" max="15" width="15.28515625" customWidth="1"/>
    <col min="16" max="16" width="22.28515625" customWidth="1"/>
  </cols>
  <sheetData>
    <row r="7" spans="1:15" ht="24" customHeight="1" x14ac:dyDescent="0.4">
      <c r="B7" s="266" t="s">
        <v>136</v>
      </c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</row>
    <row r="8" spans="1:15" ht="23.25" x14ac:dyDescent="0.35">
      <c r="C8" s="14"/>
      <c r="D8" s="13"/>
      <c r="F8" s="2"/>
    </row>
    <row r="9" spans="1:15" ht="19.5" thickBot="1" x14ac:dyDescent="0.35">
      <c r="A9" s="1"/>
      <c r="B9" s="1"/>
      <c r="C9" s="1"/>
      <c r="D9" s="3"/>
      <c r="E9" s="3"/>
      <c r="F9" s="3"/>
    </row>
    <row r="10" spans="1:15" s="211" customFormat="1" ht="30" customHeight="1" x14ac:dyDescent="0.3">
      <c r="A10" s="212"/>
      <c r="B10" s="158" t="s">
        <v>28</v>
      </c>
      <c r="C10" s="159" t="s">
        <v>1</v>
      </c>
      <c r="D10" s="159" t="s">
        <v>268</v>
      </c>
      <c r="E10" s="159" t="s">
        <v>19</v>
      </c>
      <c r="F10" s="159" t="s">
        <v>171</v>
      </c>
      <c r="G10" s="160" t="s">
        <v>0</v>
      </c>
      <c r="H10" s="277" t="s">
        <v>6</v>
      </c>
      <c r="I10" s="278"/>
      <c r="J10" s="278"/>
      <c r="K10" s="278"/>
      <c r="L10" s="278"/>
      <c r="M10" s="278"/>
      <c r="N10" s="278"/>
      <c r="O10" s="278"/>
    </row>
    <row r="11" spans="1:15" s="211" customFormat="1" ht="30" customHeight="1" x14ac:dyDescent="0.3">
      <c r="A11" s="213" t="s">
        <v>13</v>
      </c>
      <c r="B11" s="161"/>
      <c r="C11" s="162" t="s">
        <v>34</v>
      </c>
      <c r="D11" s="162"/>
      <c r="E11" s="164" t="s">
        <v>11</v>
      </c>
      <c r="F11" s="162" t="s">
        <v>11</v>
      </c>
      <c r="G11" s="163" t="s">
        <v>269</v>
      </c>
      <c r="H11" s="161" t="s">
        <v>266</v>
      </c>
      <c r="I11" s="280" t="s">
        <v>270</v>
      </c>
      <c r="J11" s="281"/>
      <c r="K11" s="282"/>
      <c r="L11" s="162" t="s">
        <v>267</v>
      </c>
      <c r="M11" s="280" t="s">
        <v>271</v>
      </c>
      <c r="N11" s="281"/>
      <c r="O11" s="282"/>
    </row>
    <row r="12" spans="1:15" s="211" customFormat="1" ht="30" customHeight="1" thickBot="1" x14ac:dyDescent="0.35">
      <c r="A12" s="213"/>
      <c r="B12" s="165"/>
      <c r="C12" s="166"/>
      <c r="D12" s="167"/>
      <c r="E12" s="251" t="s">
        <v>8</v>
      </c>
      <c r="F12" s="166" t="s">
        <v>9</v>
      </c>
      <c r="G12" s="169" t="s">
        <v>4</v>
      </c>
      <c r="H12" s="168" t="s">
        <v>7</v>
      </c>
      <c r="I12" s="166">
        <v>2018</v>
      </c>
      <c r="J12" s="166">
        <v>2019</v>
      </c>
      <c r="K12" s="166">
        <v>2020</v>
      </c>
      <c r="L12" s="166" t="s">
        <v>22</v>
      </c>
      <c r="M12" s="166">
        <v>2018</v>
      </c>
      <c r="N12" s="166">
        <v>2019</v>
      </c>
      <c r="O12" s="169">
        <v>2020</v>
      </c>
    </row>
    <row r="13" spans="1:15" ht="18.75" x14ac:dyDescent="0.3">
      <c r="A13" s="55"/>
      <c r="B13" s="108"/>
      <c r="C13" s="108"/>
      <c r="D13" s="109"/>
      <c r="E13" s="109"/>
      <c r="F13" s="109"/>
      <c r="G13" s="108"/>
      <c r="H13" s="108"/>
      <c r="I13" s="108"/>
      <c r="J13" s="108"/>
      <c r="K13" s="108"/>
      <c r="L13" s="108"/>
      <c r="M13" s="108"/>
      <c r="N13" s="108"/>
      <c r="O13" s="108"/>
    </row>
    <row r="14" spans="1:15" s="1" customFormat="1" ht="39.950000000000003" customHeight="1" x14ac:dyDescent="0.35">
      <c r="B14" s="113"/>
      <c r="C14" s="113"/>
      <c r="D14" s="256" t="s">
        <v>121</v>
      </c>
      <c r="E14" s="109"/>
      <c r="F14" s="109"/>
      <c r="G14" s="108"/>
      <c r="H14" s="108"/>
      <c r="I14" s="108"/>
      <c r="J14" s="108"/>
      <c r="K14" s="108"/>
      <c r="L14" s="108"/>
      <c r="M14" s="108"/>
      <c r="N14" s="108"/>
      <c r="O14" s="113"/>
    </row>
    <row r="15" spans="1:15" s="1" customFormat="1" ht="39.950000000000003" customHeight="1" x14ac:dyDescent="0.3">
      <c r="B15" s="113"/>
      <c r="C15" s="113"/>
      <c r="D15" s="123"/>
      <c r="E15" s="109"/>
      <c r="F15" s="109"/>
      <c r="G15" s="108"/>
      <c r="H15" s="108"/>
      <c r="I15" s="108"/>
      <c r="J15" s="108"/>
      <c r="K15" s="108"/>
      <c r="L15" s="108"/>
      <c r="M15" s="108"/>
      <c r="N15" s="108"/>
      <c r="O15" s="113"/>
    </row>
    <row r="16" spans="1:15" s="16" customFormat="1" ht="80.099999999999994" customHeight="1" x14ac:dyDescent="0.2">
      <c r="A16" s="19"/>
      <c r="B16" s="74" t="s">
        <v>47</v>
      </c>
      <c r="C16" s="69"/>
      <c r="D16" s="58" t="s">
        <v>137</v>
      </c>
      <c r="E16" s="59" t="s">
        <v>10</v>
      </c>
      <c r="F16" s="60">
        <v>12</v>
      </c>
      <c r="G16" s="115">
        <f>H16+L16</f>
        <v>300000</v>
      </c>
      <c r="H16" s="43">
        <f>SUM(I16:K16)</f>
        <v>300000</v>
      </c>
      <c r="I16" s="62">
        <v>0</v>
      </c>
      <c r="J16" s="62">
        <v>300000</v>
      </c>
      <c r="K16" s="62">
        <v>0</v>
      </c>
      <c r="L16" s="43">
        <f>SUM(M16:O16)</f>
        <v>0</v>
      </c>
      <c r="M16" s="62">
        <v>0</v>
      </c>
      <c r="N16" s="62">
        <v>0</v>
      </c>
      <c r="O16" s="62">
        <v>0</v>
      </c>
    </row>
    <row r="17" spans="1:15" s="16" customFormat="1" ht="80.099999999999994" customHeight="1" x14ac:dyDescent="0.2">
      <c r="A17" s="19"/>
      <c r="B17" s="74" t="s">
        <v>47</v>
      </c>
      <c r="C17" s="69"/>
      <c r="D17" s="58" t="s">
        <v>138</v>
      </c>
      <c r="E17" s="59" t="s">
        <v>10</v>
      </c>
      <c r="F17" s="60">
        <v>12</v>
      </c>
      <c r="G17" s="115">
        <f t="shared" ref="G17:G22" si="0">H17+L17</f>
        <v>813000</v>
      </c>
      <c r="H17" s="43">
        <f t="shared" ref="H17:H22" si="1">SUM(I17:K17)</f>
        <v>813000</v>
      </c>
      <c r="I17" s="62">
        <v>813000</v>
      </c>
      <c r="J17" s="62">
        <v>0</v>
      </c>
      <c r="K17" s="62">
        <v>0</v>
      </c>
      <c r="L17" s="43">
        <f t="shared" ref="L17:L22" si="2">SUM(M17:O17)</f>
        <v>0</v>
      </c>
      <c r="M17" s="62">
        <v>0</v>
      </c>
      <c r="N17" s="62">
        <v>0</v>
      </c>
      <c r="O17" s="62">
        <v>0</v>
      </c>
    </row>
    <row r="18" spans="1:15" s="16" customFormat="1" ht="80.099999999999994" customHeight="1" x14ac:dyDescent="0.2">
      <c r="A18" s="19"/>
      <c r="B18" s="74" t="s">
        <v>47</v>
      </c>
      <c r="C18" s="69"/>
      <c r="D18" s="58" t="s">
        <v>139</v>
      </c>
      <c r="E18" s="59" t="s">
        <v>10</v>
      </c>
      <c r="F18" s="60">
        <v>12</v>
      </c>
      <c r="G18" s="115">
        <f t="shared" si="0"/>
        <v>250000</v>
      </c>
      <c r="H18" s="43">
        <f t="shared" si="1"/>
        <v>250000</v>
      </c>
      <c r="I18" s="62">
        <v>250000</v>
      </c>
      <c r="J18" s="62">
        <v>0</v>
      </c>
      <c r="K18" s="62">
        <v>0</v>
      </c>
      <c r="L18" s="43">
        <f t="shared" si="2"/>
        <v>0</v>
      </c>
      <c r="M18" s="62">
        <v>0</v>
      </c>
      <c r="N18" s="62">
        <v>0</v>
      </c>
      <c r="O18" s="62">
        <v>0</v>
      </c>
    </row>
    <row r="19" spans="1:15" s="16" customFormat="1" ht="80.099999999999994" customHeight="1" x14ac:dyDescent="0.2">
      <c r="A19" s="19"/>
      <c r="B19" s="74" t="s">
        <v>47</v>
      </c>
      <c r="C19" s="69"/>
      <c r="D19" s="58" t="s">
        <v>140</v>
      </c>
      <c r="E19" s="59" t="s">
        <v>10</v>
      </c>
      <c r="F19" s="60">
        <v>12</v>
      </c>
      <c r="G19" s="115">
        <f t="shared" si="0"/>
        <v>500000</v>
      </c>
      <c r="H19" s="43">
        <f t="shared" si="1"/>
        <v>500000</v>
      </c>
      <c r="I19" s="62">
        <v>500000</v>
      </c>
      <c r="J19" s="62">
        <v>0</v>
      </c>
      <c r="K19" s="62">
        <v>0</v>
      </c>
      <c r="L19" s="43">
        <f t="shared" si="2"/>
        <v>0</v>
      </c>
      <c r="M19" s="62">
        <v>0</v>
      </c>
      <c r="N19" s="62">
        <v>0</v>
      </c>
      <c r="O19" s="62">
        <v>0</v>
      </c>
    </row>
    <row r="20" spans="1:15" s="16" customFormat="1" ht="80.099999999999994" customHeight="1" x14ac:dyDescent="0.2">
      <c r="A20" s="19"/>
      <c r="B20" s="74" t="s">
        <v>47</v>
      </c>
      <c r="C20" s="69"/>
      <c r="D20" s="58" t="s">
        <v>141</v>
      </c>
      <c r="E20" s="59" t="s">
        <v>10</v>
      </c>
      <c r="F20" s="60">
        <v>12</v>
      </c>
      <c r="G20" s="115">
        <f t="shared" si="0"/>
        <v>500000</v>
      </c>
      <c r="H20" s="43">
        <f t="shared" si="1"/>
        <v>500000</v>
      </c>
      <c r="I20" s="62">
        <v>500000</v>
      </c>
      <c r="J20" s="62">
        <v>0</v>
      </c>
      <c r="K20" s="62">
        <v>0</v>
      </c>
      <c r="L20" s="43">
        <f t="shared" si="2"/>
        <v>0</v>
      </c>
      <c r="M20" s="62">
        <v>0</v>
      </c>
      <c r="N20" s="62">
        <v>0</v>
      </c>
      <c r="O20" s="62">
        <v>0</v>
      </c>
    </row>
    <row r="21" spans="1:15" s="16" customFormat="1" ht="80.099999999999994" customHeight="1" x14ac:dyDescent="0.2">
      <c r="A21" s="19"/>
      <c r="B21" s="74" t="s">
        <v>47</v>
      </c>
      <c r="C21" s="69"/>
      <c r="D21" s="58" t="s">
        <v>142</v>
      </c>
      <c r="E21" s="59" t="s">
        <v>10</v>
      </c>
      <c r="F21" s="60">
        <v>12</v>
      </c>
      <c r="G21" s="115">
        <f t="shared" si="0"/>
        <v>200000</v>
      </c>
      <c r="H21" s="43">
        <f t="shared" si="1"/>
        <v>200000</v>
      </c>
      <c r="I21" s="62">
        <v>200000</v>
      </c>
      <c r="J21" s="62">
        <v>0</v>
      </c>
      <c r="K21" s="62">
        <v>0</v>
      </c>
      <c r="L21" s="43">
        <f t="shared" si="2"/>
        <v>0</v>
      </c>
      <c r="M21" s="62">
        <v>0</v>
      </c>
      <c r="N21" s="62">
        <v>0</v>
      </c>
      <c r="O21" s="62">
        <v>0</v>
      </c>
    </row>
    <row r="22" spans="1:15" s="16" customFormat="1" ht="80.099999999999994" customHeight="1" x14ac:dyDescent="0.2">
      <c r="A22" s="19"/>
      <c r="B22" s="74" t="s">
        <v>47</v>
      </c>
      <c r="C22" s="69"/>
      <c r="D22" s="58" t="s">
        <v>143</v>
      </c>
      <c r="E22" s="59" t="s">
        <v>10</v>
      </c>
      <c r="F22" s="60">
        <v>12</v>
      </c>
      <c r="G22" s="115">
        <f t="shared" si="0"/>
        <v>300000</v>
      </c>
      <c r="H22" s="43">
        <f t="shared" si="1"/>
        <v>300000</v>
      </c>
      <c r="I22" s="62">
        <v>0</v>
      </c>
      <c r="J22" s="62">
        <v>300000</v>
      </c>
      <c r="K22" s="62">
        <v>0</v>
      </c>
      <c r="L22" s="43">
        <f t="shared" si="2"/>
        <v>0</v>
      </c>
      <c r="M22" s="62">
        <v>0</v>
      </c>
      <c r="N22" s="62">
        <v>0</v>
      </c>
      <c r="O22" s="62">
        <v>0</v>
      </c>
    </row>
    <row r="23" spans="1:15" s="16" customFormat="1" ht="80.099999999999994" customHeight="1" x14ac:dyDescent="0.2">
      <c r="A23" s="19"/>
      <c r="B23" s="74" t="s">
        <v>47</v>
      </c>
      <c r="C23" s="69"/>
      <c r="D23" s="58" t="s">
        <v>144</v>
      </c>
      <c r="E23" s="59" t="s">
        <v>10</v>
      </c>
      <c r="F23" s="60">
        <v>12</v>
      </c>
      <c r="G23" s="115">
        <f t="shared" ref="G23:G28" si="3">H23+L23</f>
        <v>245000</v>
      </c>
      <c r="H23" s="43">
        <f t="shared" ref="H23:H28" si="4">SUM(I23:K23)</f>
        <v>245000</v>
      </c>
      <c r="I23" s="62">
        <v>245000</v>
      </c>
      <c r="J23" s="62">
        <v>0</v>
      </c>
      <c r="K23" s="62">
        <v>0</v>
      </c>
      <c r="L23" s="43">
        <f t="shared" ref="L23:L28" si="5">SUM(M23:O23)</f>
        <v>0</v>
      </c>
      <c r="M23" s="62">
        <v>0</v>
      </c>
      <c r="N23" s="62">
        <v>0</v>
      </c>
      <c r="O23" s="62">
        <v>0</v>
      </c>
    </row>
    <row r="24" spans="1:15" s="16" customFormat="1" ht="80.099999999999994" customHeight="1" x14ac:dyDescent="0.2">
      <c r="A24" s="19"/>
      <c r="B24" s="74" t="s">
        <v>47</v>
      </c>
      <c r="C24" s="69"/>
      <c r="D24" s="58" t="s">
        <v>274</v>
      </c>
      <c r="E24" s="59" t="s">
        <v>10</v>
      </c>
      <c r="F24" s="60">
        <v>12</v>
      </c>
      <c r="G24" s="115">
        <f t="shared" si="3"/>
        <v>173000</v>
      </c>
      <c r="H24" s="43">
        <f t="shared" si="4"/>
        <v>173000</v>
      </c>
      <c r="I24" s="62">
        <v>173000</v>
      </c>
      <c r="J24" s="62">
        <v>0</v>
      </c>
      <c r="K24" s="62">
        <v>0</v>
      </c>
      <c r="L24" s="43">
        <f t="shared" si="5"/>
        <v>0</v>
      </c>
      <c r="M24" s="62">
        <v>0</v>
      </c>
      <c r="N24" s="62">
        <v>0</v>
      </c>
      <c r="O24" s="62">
        <v>0</v>
      </c>
    </row>
    <row r="25" spans="1:15" ht="80.099999999999994" customHeight="1" x14ac:dyDescent="0.2">
      <c r="B25" s="74" t="s">
        <v>47</v>
      </c>
      <c r="C25" s="69"/>
      <c r="D25" s="58" t="s">
        <v>145</v>
      </c>
      <c r="E25" s="59" t="s">
        <v>10</v>
      </c>
      <c r="F25" s="60">
        <v>12</v>
      </c>
      <c r="G25" s="115">
        <f t="shared" si="3"/>
        <v>200000</v>
      </c>
      <c r="H25" s="43">
        <f t="shared" si="4"/>
        <v>200000</v>
      </c>
      <c r="I25" s="62">
        <v>0</v>
      </c>
      <c r="J25" s="62">
        <v>200000</v>
      </c>
      <c r="K25" s="62">
        <v>0</v>
      </c>
      <c r="L25" s="43">
        <f t="shared" si="5"/>
        <v>0</v>
      </c>
      <c r="M25" s="62">
        <v>0</v>
      </c>
      <c r="N25" s="62">
        <v>0</v>
      </c>
      <c r="O25" s="62">
        <v>0</v>
      </c>
    </row>
    <row r="26" spans="1:15" ht="80.099999999999994" customHeight="1" x14ac:dyDescent="0.2">
      <c r="B26" s="257" t="s">
        <v>47</v>
      </c>
      <c r="C26" s="258"/>
      <c r="D26" s="259" t="s">
        <v>146</v>
      </c>
      <c r="E26" s="260" t="s">
        <v>10</v>
      </c>
      <c r="F26" s="261">
        <v>12</v>
      </c>
      <c r="G26" s="262">
        <f t="shared" si="3"/>
        <v>1300000</v>
      </c>
      <c r="H26" s="263">
        <f t="shared" si="4"/>
        <v>1300000</v>
      </c>
      <c r="I26" s="264">
        <f>1300000-86000</f>
        <v>1214000</v>
      </c>
      <c r="J26" s="264">
        <v>86000</v>
      </c>
      <c r="K26" s="264">
        <v>0</v>
      </c>
      <c r="L26" s="263">
        <f t="shared" si="5"/>
        <v>0</v>
      </c>
      <c r="M26" s="264">
        <v>0</v>
      </c>
      <c r="N26" s="264">
        <v>0</v>
      </c>
      <c r="O26" s="265">
        <v>0</v>
      </c>
    </row>
    <row r="27" spans="1:15" ht="80.099999999999994" customHeight="1" x14ac:dyDescent="0.2">
      <c r="B27" s="257" t="s">
        <v>47</v>
      </c>
      <c r="C27" s="258"/>
      <c r="D27" s="259" t="s">
        <v>147</v>
      </c>
      <c r="E27" s="260" t="s">
        <v>10</v>
      </c>
      <c r="F27" s="261">
        <v>12</v>
      </c>
      <c r="G27" s="262">
        <f t="shared" si="3"/>
        <v>20000</v>
      </c>
      <c r="H27" s="263">
        <f t="shared" si="4"/>
        <v>20000</v>
      </c>
      <c r="I27" s="264">
        <v>20000</v>
      </c>
      <c r="J27" s="264">
        <v>0</v>
      </c>
      <c r="K27" s="264">
        <v>0</v>
      </c>
      <c r="L27" s="263">
        <f t="shared" si="5"/>
        <v>0</v>
      </c>
      <c r="M27" s="264">
        <v>0</v>
      </c>
      <c r="N27" s="264">
        <v>0</v>
      </c>
      <c r="O27" s="265">
        <v>0</v>
      </c>
    </row>
    <row r="28" spans="1:15" ht="80.099999999999994" customHeight="1" x14ac:dyDescent="0.2">
      <c r="B28" s="257" t="s">
        <v>47</v>
      </c>
      <c r="C28" s="258"/>
      <c r="D28" s="259" t="s">
        <v>148</v>
      </c>
      <c r="E28" s="260" t="s">
        <v>10</v>
      </c>
      <c r="F28" s="261">
        <v>12</v>
      </c>
      <c r="G28" s="262">
        <f t="shared" si="3"/>
        <v>85000</v>
      </c>
      <c r="H28" s="263">
        <f t="shared" si="4"/>
        <v>85000</v>
      </c>
      <c r="I28" s="264">
        <v>85000</v>
      </c>
      <c r="J28" s="264">
        <v>0</v>
      </c>
      <c r="K28" s="264">
        <v>0</v>
      </c>
      <c r="L28" s="263">
        <f t="shared" si="5"/>
        <v>0</v>
      </c>
      <c r="M28" s="264">
        <v>0</v>
      </c>
      <c r="N28" s="264">
        <v>0</v>
      </c>
      <c r="O28" s="265">
        <v>0</v>
      </c>
    </row>
    <row r="29" spans="1:15" ht="18.75" x14ac:dyDescent="0.2">
      <c r="B29" s="100"/>
      <c r="C29" s="35"/>
      <c r="D29" s="101"/>
      <c r="E29" s="33"/>
      <c r="F29" s="28"/>
      <c r="G29" s="128"/>
      <c r="H29" s="29"/>
      <c r="I29" s="29"/>
      <c r="J29" s="29"/>
      <c r="K29" s="29"/>
      <c r="L29" s="29"/>
      <c r="M29" s="29"/>
      <c r="N29" s="29"/>
      <c r="O29" s="29"/>
    </row>
    <row r="30" spans="1:15" s="199" customFormat="1" ht="54.95" customHeight="1" thickBot="1" x14ac:dyDescent="0.25">
      <c r="A30" s="220"/>
      <c r="B30" s="221"/>
      <c r="C30" s="222"/>
      <c r="D30" s="222" t="s">
        <v>117</v>
      </c>
      <c r="E30" s="202"/>
      <c r="F30" s="223"/>
      <c r="G30" s="188">
        <f>SUM(G16:G29)</f>
        <v>4886000</v>
      </c>
      <c r="H30" s="223">
        <f>SUM(H16:H29)</f>
        <v>4886000</v>
      </c>
      <c r="I30" s="223">
        <f>SUM(I16:I29)</f>
        <v>4000000</v>
      </c>
      <c r="J30" s="223">
        <f>SUM(J16:J29)</f>
        <v>886000</v>
      </c>
      <c r="K30" s="223">
        <f>SUM(K16:K29)</f>
        <v>0</v>
      </c>
      <c r="L30" s="188">
        <f>SUM(L16:L28)</f>
        <v>0</v>
      </c>
      <c r="M30" s="223">
        <f>SUM(M16:M29)</f>
        <v>0</v>
      </c>
      <c r="N30" s="223">
        <f>SUM(N16:N29)</f>
        <v>0</v>
      </c>
      <c r="O30" s="223">
        <f>SUM(O16:O29)</f>
        <v>0</v>
      </c>
    </row>
    <row r="31" spans="1:15" ht="13.5" thickTop="1" x14ac:dyDescent="0.2"/>
  </sheetData>
  <mergeCells count="4">
    <mergeCell ref="B7:O7"/>
    <mergeCell ref="H10:O10"/>
    <mergeCell ref="I11:K11"/>
    <mergeCell ref="M11:O1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2" orientation="landscape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0"/>
  <sheetViews>
    <sheetView rightToLeft="1" view="pageBreakPreview" topLeftCell="B52" zoomScale="85" zoomScaleNormal="100" zoomScaleSheetLayoutView="85" workbookViewId="0">
      <selection activeCell="F23" sqref="F23"/>
    </sheetView>
  </sheetViews>
  <sheetFormatPr defaultRowHeight="12.75" x14ac:dyDescent="0.2"/>
  <cols>
    <col min="1" max="1" width="10" hidden="1" customWidth="1"/>
    <col min="2" max="2" width="12.85546875" customWidth="1"/>
    <col min="3" max="3" width="11.5703125" customWidth="1"/>
    <col min="4" max="4" width="27.140625" customWidth="1"/>
    <col min="5" max="5" width="22.28515625" customWidth="1"/>
    <col min="6" max="6" width="12.85546875" bestFit="1" customWidth="1"/>
    <col min="7" max="7" width="18" bestFit="1" customWidth="1"/>
    <col min="8" max="8" width="18" customWidth="1"/>
    <col min="9" max="9" width="18" bestFit="1" customWidth="1"/>
    <col min="10" max="11" width="16.7109375" bestFit="1" customWidth="1"/>
    <col min="12" max="12" width="18" bestFit="1" customWidth="1"/>
    <col min="13" max="13" width="16.5703125" customWidth="1"/>
    <col min="14" max="14" width="16.7109375" customWidth="1"/>
    <col min="15" max="15" width="16.7109375" bestFit="1" customWidth="1"/>
    <col min="16" max="16" width="22.28515625" customWidth="1"/>
  </cols>
  <sheetData>
    <row r="7" spans="1:15" ht="24" customHeight="1" x14ac:dyDescent="0.4">
      <c r="B7" s="266" t="s">
        <v>136</v>
      </c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</row>
    <row r="8" spans="1:15" ht="23.25" x14ac:dyDescent="0.35">
      <c r="C8" s="14"/>
      <c r="D8" s="13"/>
      <c r="F8" s="2"/>
    </row>
    <row r="9" spans="1:15" ht="19.5" thickBot="1" x14ac:dyDescent="0.35">
      <c r="A9" s="1"/>
      <c r="B9" s="1"/>
      <c r="C9" s="1"/>
      <c r="D9" s="3"/>
      <c r="E9" s="3"/>
      <c r="F9" s="3"/>
    </row>
    <row r="10" spans="1:15" s="211" customFormat="1" ht="30" customHeight="1" x14ac:dyDescent="0.3">
      <c r="A10" s="212"/>
      <c r="B10" s="158" t="s">
        <v>28</v>
      </c>
      <c r="C10" s="159" t="s">
        <v>1</v>
      </c>
      <c r="D10" s="159" t="s">
        <v>268</v>
      </c>
      <c r="E10" s="159" t="s">
        <v>19</v>
      </c>
      <c r="F10" s="159" t="s">
        <v>171</v>
      </c>
      <c r="G10" s="160" t="s">
        <v>0</v>
      </c>
      <c r="H10" s="277" t="s">
        <v>6</v>
      </c>
      <c r="I10" s="278"/>
      <c r="J10" s="278"/>
      <c r="K10" s="278"/>
      <c r="L10" s="278"/>
      <c r="M10" s="278"/>
      <c r="N10" s="278"/>
      <c r="O10" s="278"/>
    </row>
    <row r="11" spans="1:15" s="211" customFormat="1" ht="30" customHeight="1" x14ac:dyDescent="0.3">
      <c r="A11" s="213" t="s">
        <v>13</v>
      </c>
      <c r="B11" s="161"/>
      <c r="C11" s="162" t="s">
        <v>34</v>
      </c>
      <c r="D11" s="162"/>
      <c r="E11" s="164" t="s">
        <v>11</v>
      </c>
      <c r="F11" s="162" t="s">
        <v>11</v>
      </c>
      <c r="G11" s="163" t="s">
        <v>269</v>
      </c>
      <c r="H11" s="161" t="s">
        <v>266</v>
      </c>
      <c r="I11" s="280" t="s">
        <v>270</v>
      </c>
      <c r="J11" s="281"/>
      <c r="K11" s="282"/>
      <c r="L11" s="162" t="s">
        <v>267</v>
      </c>
      <c r="M11" s="280" t="s">
        <v>271</v>
      </c>
      <c r="N11" s="281"/>
      <c r="O11" s="282"/>
    </row>
    <row r="12" spans="1:15" s="211" customFormat="1" ht="30" customHeight="1" thickBot="1" x14ac:dyDescent="0.35">
      <c r="A12" s="213"/>
      <c r="B12" s="165"/>
      <c r="C12" s="166"/>
      <c r="D12" s="167"/>
      <c r="E12" s="251" t="s">
        <v>8</v>
      </c>
      <c r="F12" s="166" t="s">
        <v>9</v>
      </c>
      <c r="G12" s="169" t="s">
        <v>4</v>
      </c>
      <c r="H12" s="168" t="s">
        <v>7</v>
      </c>
      <c r="I12" s="166">
        <v>2018</v>
      </c>
      <c r="J12" s="166">
        <v>2019</v>
      </c>
      <c r="K12" s="166">
        <v>2020</v>
      </c>
      <c r="L12" s="166" t="s">
        <v>22</v>
      </c>
      <c r="M12" s="166">
        <v>2018</v>
      </c>
      <c r="N12" s="166">
        <v>2019</v>
      </c>
      <c r="O12" s="169">
        <v>2020</v>
      </c>
    </row>
    <row r="13" spans="1:15" s="1" customFormat="1" ht="39.950000000000003" customHeight="1" x14ac:dyDescent="0.3">
      <c r="B13" s="113"/>
      <c r="C13" s="113"/>
      <c r="D13" s="114" t="s">
        <v>119</v>
      </c>
      <c r="E13" s="109"/>
      <c r="F13" s="109"/>
      <c r="G13" s="108"/>
      <c r="H13" s="108"/>
      <c r="I13" s="108"/>
      <c r="J13" s="108"/>
      <c r="K13" s="108"/>
      <c r="L13" s="108"/>
      <c r="M13" s="108"/>
      <c r="N13" s="108"/>
      <c r="O13" s="113"/>
    </row>
    <row r="14" spans="1:15" s="1" customFormat="1" ht="24" customHeight="1" x14ac:dyDescent="0.3"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</row>
    <row r="15" spans="1:15" s="16" customFormat="1" ht="60" customHeight="1" x14ac:dyDescent="0.2">
      <c r="A15" s="19"/>
      <c r="B15" s="74" t="s">
        <v>65</v>
      </c>
      <c r="C15" s="69"/>
      <c r="D15" s="58" t="s">
        <v>158</v>
      </c>
      <c r="E15" s="59" t="s">
        <v>10</v>
      </c>
      <c r="F15" s="60">
        <v>12</v>
      </c>
      <c r="G15" s="115">
        <f>H15+L15</f>
        <v>500000</v>
      </c>
      <c r="H15" s="43">
        <f>SUM(I15:K15)</f>
        <v>500000</v>
      </c>
      <c r="I15" s="62">
        <v>0</v>
      </c>
      <c r="J15" s="62">
        <v>500000</v>
      </c>
      <c r="K15" s="62">
        <v>0</v>
      </c>
      <c r="L15" s="43">
        <f>SUM(M15:O15)</f>
        <v>0</v>
      </c>
      <c r="M15" s="62">
        <v>0</v>
      </c>
      <c r="N15" s="62">
        <v>0</v>
      </c>
      <c r="O15" s="62">
        <v>0</v>
      </c>
    </row>
    <row r="16" spans="1:15" ht="60" customHeight="1" x14ac:dyDescent="0.2">
      <c r="B16" s="74" t="s">
        <v>66</v>
      </c>
      <c r="C16" s="69"/>
      <c r="D16" s="58" t="s">
        <v>167</v>
      </c>
      <c r="E16" s="59" t="s">
        <v>10</v>
      </c>
      <c r="F16" s="60">
        <v>12</v>
      </c>
      <c r="G16" s="115">
        <f>H16+L16</f>
        <v>150000</v>
      </c>
      <c r="H16" s="43">
        <f>SUM(I16:K16)</f>
        <v>150000</v>
      </c>
      <c r="I16" s="62">
        <v>0</v>
      </c>
      <c r="J16" s="62">
        <v>150000</v>
      </c>
      <c r="K16" s="62">
        <v>0</v>
      </c>
      <c r="L16" s="43">
        <f>SUM(M16:O16)</f>
        <v>0</v>
      </c>
      <c r="M16" s="62">
        <v>0</v>
      </c>
      <c r="N16" s="62">
        <v>0</v>
      </c>
      <c r="O16" s="62">
        <v>0</v>
      </c>
    </row>
    <row r="17" spans="2:15" ht="60" customHeight="1" x14ac:dyDescent="0.2">
      <c r="B17" s="74" t="s">
        <v>66</v>
      </c>
      <c r="C17" s="69"/>
      <c r="D17" s="58" t="s">
        <v>192</v>
      </c>
      <c r="E17" s="59" t="s">
        <v>10</v>
      </c>
      <c r="F17" s="60">
        <v>12</v>
      </c>
      <c r="G17" s="115">
        <f>H17+L17</f>
        <v>27180000</v>
      </c>
      <c r="H17" s="43">
        <f>SUM(I17:K17)</f>
        <v>150000</v>
      </c>
      <c r="I17" s="62">
        <v>0</v>
      </c>
      <c r="J17" s="62">
        <v>150000</v>
      </c>
      <c r="K17" s="62">
        <v>0</v>
      </c>
      <c r="L17" s="43">
        <f>SUM(M17:O17)</f>
        <v>27030000</v>
      </c>
      <c r="M17" s="62">
        <v>7330000</v>
      </c>
      <c r="N17" s="62">
        <v>19700000</v>
      </c>
      <c r="O17" s="62">
        <v>0</v>
      </c>
    </row>
    <row r="18" spans="2:15" ht="40.5" customHeight="1" x14ac:dyDescent="0.2">
      <c r="B18" s="74"/>
      <c r="C18" s="69"/>
      <c r="D18" s="58"/>
      <c r="E18" s="59"/>
      <c r="F18" s="60"/>
      <c r="G18" s="115"/>
      <c r="H18" s="43"/>
      <c r="I18" s="62"/>
      <c r="J18" s="62"/>
      <c r="K18" s="62"/>
      <c r="L18" s="43"/>
      <c r="M18" s="62"/>
      <c r="N18" s="62"/>
      <c r="O18" s="62"/>
    </row>
    <row r="19" spans="2:15" s="199" customFormat="1" ht="40.5" customHeight="1" thickBot="1" x14ac:dyDescent="0.25">
      <c r="B19" s="182"/>
      <c r="C19" s="182"/>
      <c r="D19" s="216" t="s">
        <v>120</v>
      </c>
      <c r="E19" s="182"/>
      <c r="F19" s="224"/>
      <c r="G19" s="183">
        <f t="shared" ref="G19:O19" si="0">SUM(G15:G18)</f>
        <v>27830000</v>
      </c>
      <c r="H19" s="184">
        <f t="shared" si="0"/>
        <v>800000</v>
      </c>
      <c r="I19" s="183">
        <f t="shared" si="0"/>
        <v>0</v>
      </c>
      <c r="J19" s="183">
        <f t="shared" si="0"/>
        <v>800000</v>
      </c>
      <c r="K19" s="183">
        <f t="shared" si="0"/>
        <v>0</v>
      </c>
      <c r="L19" s="184">
        <f t="shared" si="0"/>
        <v>27030000</v>
      </c>
      <c r="M19" s="183">
        <f t="shared" si="0"/>
        <v>7330000</v>
      </c>
      <c r="N19" s="183">
        <f t="shared" si="0"/>
        <v>19700000</v>
      </c>
      <c r="O19" s="183">
        <f t="shared" si="0"/>
        <v>0</v>
      </c>
    </row>
    <row r="20" spans="2:15" s="42" customFormat="1" ht="40.5" customHeight="1" thickTop="1" x14ac:dyDescent="0.2">
      <c r="B20" s="150"/>
      <c r="C20" s="150"/>
      <c r="D20" s="151"/>
      <c r="E20" s="150"/>
      <c r="F20" s="152"/>
      <c r="G20" s="115"/>
      <c r="H20" s="43"/>
      <c r="I20" s="115"/>
      <c r="J20" s="115"/>
      <c r="K20" s="115"/>
      <c r="L20" s="43"/>
      <c r="M20" s="115"/>
      <c r="N20" s="115"/>
      <c r="O20" s="115"/>
    </row>
    <row r="21" spans="2:15" ht="20.25" x14ac:dyDescent="0.3">
      <c r="D21" s="114" t="s">
        <v>277</v>
      </c>
    </row>
    <row r="22" spans="2:15" ht="40.5" customHeight="1" x14ac:dyDescent="0.2">
      <c r="B22" s="74"/>
      <c r="C22" s="69"/>
      <c r="D22" s="58"/>
      <c r="E22" s="59"/>
      <c r="F22" s="60"/>
      <c r="G22" s="115"/>
      <c r="H22" s="43"/>
      <c r="I22" s="62"/>
      <c r="J22" s="62"/>
      <c r="K22" s="62"/>
      <c r="L22" s="43"/>
      <c r="M22" s="62"/>
      <c r="N22" s="62"/>
      <c r="O22" s="62"/>
    </row>
    <row r="23" spans="2:15" ht="75" customHeight="1" x14ac:dyDescent="0.2">
      <c r="B23" s="74" t="s">
        <v>156</v>
      </c>
      <c r="C23" s="69"/>
      <c r="D23" s="58" t="s">
        <v>275</v>
      </c>
      <c r="E23" s="59" t="s">
        <v>10</v>
      </c>
      <c r="F23" s="60">
        <v>12</v>
      </c>
      <c r="G23" s="115">
        <f>H23+L23</f>
        <v>650000</v>
      </c>
      <c r="H23" s="43">
        <f>SUM(I23:K23)</f>
        <v>650000</v>
      </c>
      <c r="I23" s="62">
        <v>0</v>
      </c>
      <c r="J23" s="62">
        <v>650000</v>
      </c>
      <c r="K23" s="62">
        <v>0</v>
      </c>
      <c r="L23" s="43">
        <f>SUM(M23:O23)</f>
        <v>0</v>
      </c>
      <c r="M23" s="62">
        <v>0</v>
      </c>
      <c r="N23" s="62">
        <v>0</v>
      </c>
      <c r="O23" s="62">
        <v>0</v>
      </c>
    </row>
    <row r="24" spans="2:15" ht="71.25" customHeight="1" x14ac:dyDescent="0.2">
      <c r="B24" s="74" t="s">
        <v>157</v>
      </c>
      <c r="C24" s="69"/>
      <c r="D24" s="58" t="s">
        <v>168</v>
      </c>
      <c r="E24" s="59" t="s">
        <v>10</v>
      </c>
      <c r="F24" s="60">
        <v>12</v>
      </c>
      <c r="G24" s="115">
        <f>H24+L24</f>
        <v>450000</v>
      </c>
      <c r="H24" s="43">
        <f>SUM(I24:K24)</f>
        <v>450000</v>
      </c>
      <c r="I24" s="62">
        <v>0</v>
      </c>
      <c r="J24" s="62">
        <v>450000</v>
      </c>
      <c r="K24" s="62">
        <v>0</v>
      </c>
      <c r="L24" s="43">
        <f>SUM(M24:O24)</f>
        <v>0</v>
      </c>
      <c r="M24" s="62">
        <v>0</v>
      </c>
      <c r="N24" s="62">
        <v>0</v>
      </c>
      <c r="O24" s="62">
        <v>0</v>
      </c>
    </row>
    <row r="25" spans="2:15" ht="40.5" customHeight="1" x14ac:dyDescent="0.2">
      <c r="B25" s="74"/>
      <c r="C25" s="69"/>
      <c r="D25" s="58"/>
      <c r="E25" s="59"/>
      <c r="F25" s="60"/>
      <c r="G25" s="115"/>
      <c r="H25" s="43"/>
      <c r="I25" s="62"/>
      <c r="J25" s="62"/>
      <c r="K25" s="62"/>
      <c r="L25" s="43"/>
      <c r="M25" s="62"/>
      <c r="N25" s="62"/>
      <c r="O25" s="62"/>
    </row>
    <row r="26" spans="2:15" s="199" customFormat="1" ht="40.5" customHeight="1" thickBot="1" x14ac:dyDescent="0.25">
      <c r="B26" s="182"/>
      <c r="C26" s="182"/>
      <c r="D26" s="216" t="s">
        <v>134</v>
      </c>
      <c r="E26" s="182"/>
      <c r="F26" s="224"/>
      <c r="G26" s="183">
        <f t="shared" ref="G26:O26" si="1">SUM(G23:G25)</f>
        <v>1100000</v>
      </c>
      <c r="H26" s="184">
        <f t="shared" si="1"/>
        <v>1100000</v>
      </c>
      <c r="I26" s="183">
        <f t="shared" si="1"/>
        <v>0</v>
      </c>
      <c r="J26" s="183">
        <f t="shared" si="1"/>
        <v>1100000</v>
      </c>
      <c r="K26" s="183">
        <f t="shared" si="1"/>
        <v>0</v>
      </c>
      <c r="L26" s="184">
        <f t="shared" si="1"/>
        <v>0</v>
      </c>
      <c r="M26" s="183">
        <f t="shared" si="1"/>
        <v>0</v>
      </c>
      <c r="N26" s="183">
        <f t="shared" si="1"/>
        <v>0</v>
      </c>
      <c r="O26" s="183">
        <f t="shared" si="1"/>
        <v>0</v>
      </c>
    </row>
    <row r="27" spans="2:15" ht="40.5" customHeight="1" thickTop="1" x14ac:dyDescent="0.2">
      <c r="B27" s="74"/>
      <c r="C27" s="69"/>
      <c r="D27" s="58"/>
      <c r="E27" s="59"/>
      <c r="F27" s="60"/>
      <c r="G27" s="115"/>
      <c r="H27" s="43"/>
      <c r="I27" s="62"/>
      <c r="J27" s="62"/>
      <c r="K27" s="62"/>
      <c r="L27" s="43"/>
      <c r="M27" s="62"/>
      <c r="N27" s="62"/>
      <c r="O27" s="62"/>
    </row>
    <row r="28" spans="2:15" ht="40.5" customHeight="1" x14ac:dyDescent="0.2">
      <c r="B28" s="74"/>
      <c r="C28" s="69"/>
      <c r="D28" s="58"/>
      <c r="E28" s="59"/>
      <c r="F28" s="60"/>
      <c r="G28" s="115"/>
      <c r="H28" s="43"/>
      <c r="I28" s="62"/>
      <c r="J28" s="62"/>
      <c r="K28" s="62"/>
      <c r="L28" s="43"/>
      <c r="M28" s="62"/>
      <c r="N28" s="62"/>
      <c r="O28" s="62"/>
    </row>
    <row r="29" spans="2:15" ht="40.5" customHeight="1" x14ac:dyDescent="0.2">
      <c r="B29" s="74"/>
      <c r="C29" s="69"/>
      <c r="D29" s="58"/>
      <c r="E29" s="59"/>
      <c r="F29" s="60"/>
      <c r="G29" s="115"/>
      <c r="H29" s="43"/>
      <c r="I29" s="62"/>
      <c r="J29" s="62"/>
      <c r="K29" s="62"/>
      <c r="L29" s="43"/>
      <c r="M29" s="62"/>
      <c r="N29" s="62"/>
      <c r="O29" s="62"/>
    </row>
    <row r="30" spans="2:15" ht="40.5" customHeight="1" x14ac:dyDescent="0.2">
      <c r="B30" s="74"/>
      <c r="C30" s="69"/>
      <c r="D30" s="58"/>
      <c r="E30" s="59"/>
      <c r="F30" s="60"/>
      <c r="G30" s="115"/>
      <c r="H30" s="43"/>
      <c r="I30" s="62"/>
      <c r="J30" s="62"/>
      <c r="K30" s="62"/>
      <c r="L30" s="43"/>
      <c r="M30" s="62"/>
      <c r="N30" s="62"/>
      <c r="O30" s="62"/>
    </row>
  </sheetData>
  <mergeCells count="4">
    <mergeCell ref="B7:O7"/>
    <mergeCell ref="H10:O10"/>
    <mergeCell ref="I11:K11"/>
    <mergeCell ref="M11:O1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9" orientation="landscape" r:id="rId1"/>
  <headerFooter>
    <oddFooter>&amp;C&amp;P</oddFooter>
  </headerFooter>
  <rowBreaks count="1" manualBreakCount="1">
    <brk id="26" min="1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rightToLeft="1" tabSelected="1" view="pageBreakPreview" zoomScale="70" zoomScaleNormal="100" zoomScaleSheetLayoutView="70" workbookViewId="0">
      <selection activeCell="A9" sqref="A9:K9"/>
    </sheetView>
  </sheetViews>
  <sheetFormatPr defaultRowHeight="12.75" x14ac:dyDescent="0.2"/>
  <cols>
    <col min="1" max="1" width="17.42578125" customWidth="1"/>
    <col min="2" max="2" width="17.5703125" customWidth="1"/>
    <col min="3" max="3" width="13.7109375" customWidth="1"/>
    <col min="4" max="4" width="26.85546875" customWidth="1"/>
    <col min="5" max="5" width="18.42578125" customWidth="1"/>
    <col min="6" max="6" width="21.7109375" customWidth="1"/>
    <col min="7" max="7" width="21" customWidth="1"/>
    <col min="8" max="8" width="19.140625" bestFit="1" customWidth="1"/>
    <col min="9" max="9" width="18.85546875" bestFit="1" customWidth="1"/>
    <col min="10" max="10" width="16.7109375" bestFit="1" customWidth="1"/>
    <col min="11" max="11" width="20.42578125" customWidth="1"/>
  </cols>
  <sheetData>
    <row r="1" spans="1:11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1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x14ac:dyDescent="0.2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11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</row>
    <row r="6" spans="1:11" ht="27.75" x14ac:dyDescent="0.2">
      <c r="A6" s="290" t="s">
        <v>71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</row>
    <row r="7" spans="1:11" ht="27.75" x14ac:dyDescent="0.2">
      <c r="A7" s="227"/>
      <c r="B7" s="227"/>
      <c r="C7" s="227"/>
      <c r="D7" s="227"/>
      <c r="E7" s="227"/>
      <c r="F7" s="227"/>
      <c r="G7" s="227"/>
      <c r="H7" s="227"/>
      <c r="I7" s="227"/>
      <c r="J7" s="227"/>
      <c r="K7" s="227"/>
    </row>
    <row r="8" spans="1:11" ht="26.25" x14ac:dyDescent="0.2">
      <c r="A8" s="291" t="s">
        <v>91</v>
      </c>
      <c r="B8" s="291"/>
      <c r="C8" s="291"/>
      <c r="D8" s="291"/>
      <c r="E8" s="291"/>
      <c r="F8" s="291"/>
      <c r="G8" s="291"/>
      <c r="H8" s="291"/>
      <c r="I8" s="291"/>
      <c r="J8" s="291"/>
      <c r="K8" s="291"/>
    </row>
    <row r="9" spans="1:11" ht="23.25" x14ac:dyDescent="0.2">
      <c r="A9" s="292"/>
      <c r="B9" s="292"/>
      <c r="C9" s="292"/>
      <c r="D9" s="292"/>
      <c r="E9" s="292"/>
      <c r="F9" s="292"/>
      <c r="G9" s="292"/>
      <c r="H9" s="292"/>
      <c r="I9" s="292"/>
      <c r="J9" s="292"/>
      <c r="K9" s="292"/>
    </row>
    <row r="10" spans="1:11" ht="19.5" thickBot="1" x14ac:dyDescent="0.25">
      <c r="A10" s="136"/>
      <c r="B10" s="136"/>
      <c r="C10" s="136"/>
      <c r="D10" s="137"/>
      <c r="E10" s="137"/>
      <c r="F10" s="135"/>
      <c r="G10" s="135"/>
      <c r="H10" s="135"/>
      <c r="I10" s="135"/>
      <c r="J10" s="135"/>
      <c r="K10" s="135"/>
    </row>
    <row r="11" spans="1:11" ht="30" customHeight="1" x14ac:dyDescent="0.25">
      <c r="A11" s="230" t="s">
        <v>28</v>
      </c>
      <c r="B11" s="230" t="s">
        <v>122</v>
      </c>
      <c r="C11" s="230" t="s">
        <v>34</v>
      </c>
      <c r="D11" s="231" t="s">
        <v>2</v>
      </c>
      <c r="E11" s="231" t="s">
        <v>19</v>
      </c>
      <c r="F11" s="232" t="s">
        <v>247</v>
      </c>
      <c r="G11" s="252" t="s">
        <v>18</v>
      </c>
      <c r="H11" s="293" t="s">
        <v>6</v>
      </c>
      <c r="I11" s="293"/>
      <c r="J11" s="293"/>
      <c r="K11" s="294"/>
    </row>
    <row r="12" spans="1:11" ht="30" customHeight="1" x14ac:dyDescent="0.2">
      <c r="A12" s="233"/>
      <c r="B12" s="233"/>
      <c r="C12" s="233"/>
      <c r="D12" s="236"/>
      <c r="E12" s="234" t="s">
        <v>70</v>
      </c>
      <c r="F12" s="235" t="s">
        <v>4</v>
      </c>
      <c r="G12" s="236" t="s">
        <v>21</v>
      </c>
      <c r="H12" s="295" t="s">
        <v>272</v>
      </c>
      <c r="I12" s="296"/>
      <c r="J12" s="296"/>
      <c r="K12" s="297"/>
    </row>
    <row r="13" spans="1:11" ht="30" customHeight="1" thickBot="1" x14ac:dyDescent="0.25">
      <c r="A13" s="237"/>
      <c r="B13" s="237"/>
      <c r="C13" s="237"/>
      <c r="D13" s="238"/>
      <c r="E13" s="238" t="s">
        <v>8</v>
      </c>
      <c r="F13" s="239"/>
      <c r="G13" s="239" t="s">
        <v>22</v>
      </c>
      <c r="H13" s="240" t="s">
        <v>246</v>
      </c>
      <c r="I13" s="250">
        <v>2018</v>
      </c>
      <c r="J13" s="241">
        <v>2019</v>
      </c>
      <c r="K13" s="253">
        <v>2020</v>
      </c>
    </row>
    <row r="14" spans="1:11" ht="39.950000000000003" customHeight="1" x14ac:dyDescent="0.2">
      <c r="A14" s="138"/>
      <c r="B14" s="138"/>
      <c r="C14" s="138"/>
      <c r="D14" s="138"/>
      <c r="E14" s="138"/>
      <c r="F14" s="138"/>
      <c r="G14" s="138"/>
      <c r="H14" s="139"/>
      <c r="I14" s="138"/>
      <c r="J14" s="138"/>
      <c r="K14" s="138"/>
    </row>
    <row r="15" spans="1:11" ht="39.950000000000003" customHeight="1" x14ac:dyDescent="0.2">
      <c r="A15" s="288" t="s">
        <v>83</v>
      </c>
      <c r="B15" s="288"/>
      <c r="C15" s="288"/>
      <c r="D15" s="135"/>
      <c r="E15" s="228"/>
      <c r="F15" s="138"/>
      <c r="G15" s="138"/>
      <c r="H15" s="138"/>
      <c r="I15" s="138"/>
      <c r="J15" s="138"/>
      <c r="K15" s="138"/>
    </row>
    <row r="16" spans="1:11" ht="39.950000000000003" customHeight="1" x14ac:dyDescent="0.2">
      <c r="A16" s="228"/>
      <c r="B16" s="228"/>
      <c r="C16" s="138"/>
      <c r="D16" s="135"/>
      <c r="E16" s="228"/>
      <c r="F16" s="138"/>
      <c r="G16" s="138"/>
      <c r="H16" s="138"/>
      <c r="I16" s="138"/>
      <c r="J16" s="138"/>
      <c r="K16" s="138"/>
    </row>
    <row r="17" spans="1:11" ht="80.099999999999994" customHeight="1" x14ac:dyDescent="0.2">
      <c r="A17" s="60" t="s">
        <v>25</v>
      </c>
      <c r="B17" s="60" t="s">
        <v>124</v>
      </c>
      <c r="C17" s="60">
        <v>8300</v>
      </c>
      <c r="D17" s="58" t="s">
        <v>230</v>
      </c>
      <c r="E17" s="140" t="s">
        <v>70</v>
      </c>
      <c r="F17" s="141">
        <f>SUM(H17:K17)</f>
        <v>35300000</v>
      </c>
      <c r="G17" s="142">
        <f>SUM(H17:K17)</f>
        <v>35300000</v>
      </c>
      <c r="H17" s="62">
        <v>12861875</v>
      </c>
      <c r="I17" s="62">
        <v>10000000</v>
      </c>
      <c r="J17" s="62">
        <v>12438125</v>
      </c>
      <c r="K17" s="62">
        <v>0</v>
      </c>
    </row>
    <row r="18" spans="1:11" ht="80.099999999999994" customHeight="1" x14ac:dyDescent="0.2">
      <c r="A18" s="60" t="s">
        <v>25</v>
      </c>
      <c r="B18" s="60" t="s">
        <v>114</v>
      </c>
      <c r="C18" s="60">
        <v>8305</v>
      </c>
      <c r="D18" s="58" t="s">
        <v>231</v>
      </c>
      <c r="E18" s="140" t="s">
        <v>70</v>
      </c>
      <c r="F18" s="141">
        <f>SUM(H18:K18)</f>
        <v>21630000</v>
      </c>
      <c r="G18" s="142">
        <f t="shared" ref="G18:G35" si="0">SUM(H18:K18)</f>
        <v>21630000</v>
      </c>
      <c r="H18" s="62">
        <v>4500000</v>
      </c>
      <c r="I18" s="62">
        <v>3053000</v>
      </c>
      <c r="J18" s="62">
        <v>10000000</v>
      </c>
      <c r="K18" s="62">
        <v>4077000</v>
      </c>
    </row>
    <row r="19" spans="1:11" ht="80.099999999999994" customHeight="1" x14ac:dyDescent="0.2">
      <c r="A19" s="60" t="s">
        <v>25</v>
      </c>
      <c r="B19" s="60" t="s">
        <v>124</v>
      </c>
      <c r="C19" s="60">
        <v>8306</v>
      </c>
      <c r="D19" s="58" t="s">
        <v>232</v>
      </c>
      <c r="E19" s="140" t="s">
        <v>70</v>
      </c>
      <c r="F19" s="141">
        <f t="shared" ref="F19:F34" si="1">SUM(H19:K19)</f>
        <v>46479527</v>
      </c>
      <c r="G19" s="142">
        <f t="shared" si="0"/>
        <v>46479527</v>
      </c>
      <c r="H19" s="62">
        <v>19000000</v>
      </c>
      <c r="I19" s="62">
        <v>10000000</v>
      </c>
      <c r="J19" s="62">
        <v>17479527</v>
      </c>
      <c r="K19" s="62">
        <v>0</v>
      </c>
    </row>
    <row r="20" spans="1:11" ht="80.099999999999994" customHeight="1" x14ac:dyDescent="0.2">
      <c r="A20" s="60" t="s">
        <v>25</v>
      </c>
      <c r="B20" s="60" t="s">
        <v>114</v>
      </c>
      <c r="C20" s="60">
        <v>8309</v>
      </c>
      <c r="D20" s="58" t="s">
        <v>233</v>
      </c>
      <c r="E20" s="59" t="s">
        <v>123</v>
      </c>
      <c r="F20" s="141">
        <f t="shared" si="1"/>
        <v>68000000</v>
      </c>
      <c r="G20" s="142">
        <f t="shared" si="0"/>
        <v>68000000</v>
      </c>
      <c r="H20" s="62">
        <v>40211875</v>
      </c>
      <c r="I20" s="62">
        <v>0</v>
      </c>
      <c r="J20" s="62">
        <v>13649125</v>
      </c>
      <c r="K20" s="62">
        <v>14139000</v>
      </c>
    </row>
    <row r="21" spans="1:11" ht="80.099999999999994" customHeight="1" x14ac:dyDescent="0.2">
      <c r="A21" s="60" t="s">
        <v>25</v>
      </c>
      <c r="B21" s="60" t="s">
        <v>114</v>
      </c>
      <c r="C21" s="60">
        <v>8312</v>
      </c>
      <c r="D21" s="58" t="s">
        <v>234</v>
      </c>
      <c r="E21" s="59" t="s">
        <v>70</v>
      </c>
      <c r="F21" s="141">
        <f t="shared" si="1"/>
        <v>13000000</v>
      </c>
      <c r="G21" s="142">
        <f t="shared" si="0"/>
        <v>13000000</v>
      </c>
      <c r="H21" s="62">
        <v>3300000</v>
      </c>
      <c r="I21" s="62">
        <v>3700000</v>
      </c>
      <c r="J21" s="62">
        <v>6000000</v>
      </c>
      <c r="K21" s="62">
        <v>0</v>
      </c>
    </row>
    <row r="22" spans="1:11" ht="80.099999999999994" customHeight="1" x14ac:dyDescent="0.2">
      <c r="A22" s="60" t="s">
        <v>25</v>
      </c>
      <c r="B22" s="60" t="s">
        <v>124</v>
      </c>
      <c r="C22" s="60">
        <v>8313</v>
      </c>
      <c r="D22" s="58" t="s">
        <v>235</v>
      </c>
      <c r="E22" s="59" t="s">
        <v>70</v>
      </c>
      <c r="F22" s="141">
        <f t="shared" si="1"/>
        <v>40000000</v>
      </c>
      <c r="G22" s="142">
        <f t="shared" si="0"/>
        <v>40000000</v>
      </c>
      <c r="H22" s="62">
        <v>12000000</v>
      </c>
      <c r="I22" s="62">
        <v>10000000</v>
      </c>
      <c r="J22" s="62">
        <v>18000000</v>
      </c>
      <c r="K22" s="62">
        <v>0</v>
      </c>
    </row>
    <row r="23" spans="1:11" ht="80.099999999999994" customHeight="1" x14ac:dyDescent="0.2">
      <c r="A23" s="60" t="s">
        <v>25</v>
      </c>
      <c r="B23" s="60" t="s">
        <v>124</v>
      </c>
      <c r="C23" s="60">
        <v>8314</v>
      </c>
      <c r="D23" s="58" t="s">
        <v>68</v>
      </c>
      <c r="E23" s="59" t="s">
        <v>70</v>
      </c>
      <c r="F23" s="141">
        <f t="shared" si="1"/>
        <v>50000000</v>
      </c>
      <c r="G23" s="142">
        <f t="shared" si="0"/>
        <v>50000000</v>
      </c>
      <c r="H23" s="62">
        <v>5000000</v>
      </c>
      <c r="I23" s="62">
        <v>5000000</v>
      </c>
      <c r="J23" s="62">
        <v>20000000</v>
      </c>
      <c r="K23" s="62">
        <v>20000000</v>
      </c>
    </row>
    <row r="24" spans="1:11" ht="80.099999999999994" customHeight="1" x14ac:dyDescent="0.2">
      <c r="A24" s="60" t="s">
        <v>25</v>
      </c>
      <c r="B24" s="60" t="s">
        <v>124</v>
      </c>
      <c r="C24" s="229">
        <v>8316</v>
      </c>
      <c r="D24" s="58" t="s">
        <v>236</v>
      </c>
      <c r="E24" s="59" t="s">
        <v>70</v>
      </c>
      <c r="F24" s="141">
        <f t="shared" si="1"/>
        <v>30000000</v>
      </c>
      <c r="G24" s="142">
        <f t="shared" si="0"/>
        <v>30000000</v>
      </c>
      <c r="H24" s="62">
        <v>7200000</v>
      </c>
      <c r="I24" s="62">
        <v>10000000</v>
      </c>
      <c r="J24" s="62">
        <v>12800000</v>
      </c>
      <c r="K24" s="62">
        <v>0</v>
      </c>
    </row>
    <row r="25" spans="1:11" ht="80.099999999999994" customHeight="1" x14ac:dyDescent="0.2">
      <c r="A25" s="60" t="s">
        <v>25</v>
      </c>
      <c r="B25" s="59" t="s">
        <v>226</v>
      </c>
      <c r="C25" s="60">
        <v>8317</v>
      </c>
      <c r="D25" s="58" t="s">
        <v>237</v>
      </c>
      <c r="E25" s="59" t="s">
        <v>70</v>
      </c>
      <c r="F25" s="141">
        <f t="shared" si="1"/>
        <v>14700000</v>
      </c>
      <c r="G25" s="142">
        <f t="shared" si="0"/>
        <v>14700000</v>
      </c>
      <c r="H25" s="62">
        <v>1900000</v>
      </c>
      <c r="I25" s="62">
        <f>5800000+1000000</f>
        <v>6800000</v>
      </c>
      <c r="J25" s="62">
        <v>3000000</v>
      </c>
      <c r="K25" s="62">
        <v>3000000</v>
      </c>
    </row>
    <row r="26" spans="1:11" ht="80.099999999999994" customHeight="1" x14ac:dyDescent="0.2">
      <c r="A26" s="60" t="s">
        <v>25</v>
      </c>
      <c r="B26" s="59" t="s">
        <v>227</v>
      </c>
      <c r="C26" s="60">
        <v>8321</v>
      </c>
      <c r="D26" s="58" t="s">
        <v>238</v>
      </c>
      <c r="E26" s="59" t="s">
        <v>69</v>
      </c>
      <c r="F26" s="141">
        <f t="shared" si="1"/>
        <v>21806400</v>
      </c>
      <c r="G26" s="142">
        <f t="shared" si="0"/>
        <v>21806400</v>
      </c>
      <c r="H26" s="62">
        <v>2000000</v>
      </c>
      <c r="I26" s="62">
        <v>5000000</v>
      </c>
      <c r="J26" s="62">
        <v>5000000</v>
      </c>
      <c r="K26" s="62">
        <v>9806400</v>
      </c>
    </row>
    <row r="27" spans="1:11" ht="80.099999999999994" customHeight="1" x14ac:dyDescent="0.2">
      <c r="A27" s="60" t="s">
        <v>25</v>
      </c>
      <c r="B27" s="60" t="s">
        <v>114</v>
      </c>
      <c r="C27" s="60">
        <v>8322</v>
      </c>
      <c r="D27" s="58" t="s">
        <v>239</v>
      </c>
      <c r="E27" s="59" t="s">
        <v>69</v>
      </c>
      <c r="F27" s="141">
        <f t="shared" si="1"/>
        <v>29754000</v>
      </c>
      <c r="G27" s="142">
        <f t="shared" si="0"/>
        <v>29754000</v>
      </c>
      <c r="H27" s="62">
        <v>1000000</v>
      </c>
      <c r="I27" s="62">
        <v>12000000</v>
      </c>
      <c r="J27" s="62">
        <v>16754000</v>
      </c>
      <c r="K27" s="62">
        <v>0</v>
      </c>
    </row>
    <row r="28" spans="1:11" ht="80.099999999999994" customHeight="1" x14ac:dyDescent="0.2">
      <c r="A28" s="60" t="s">
        <v>25</v>
      </c>
      <c r="B28" s="60" t="s">
        <v>124</v>
      </c>
      <c r="C28" s="60" t="s">
        <v>228</v>
      </c>
      <c r="D28" s="63" t="s">
        <v>240</v>
      </c>
      <c r="E28" s="229" t="s">
        <v>123</v>
      </c>
      <c r="F28" s="141">
        <f t="shared" si="1"/>
        <v>13000000</v>
      </c>
      <c r="G28" s="142">
        <f t="shared" si="0"/>
        <v>13000000</v>
      </c>
      <c r="H28" s="62">
        <v>0</v>
      </c>
      <c r="I28" s="62">
        <v>2000000</v>
      </c>
      <c r="J28" s="62">
        <v>10000000</v>
      </c>
      <c r="K28" s="62">
        <v>1000000</v>
      </c>
    </row>
    <row r="29" spans="1:11" ht="80.099999999999994" customHeight="1" x14ac:dyDescent="0.2">
      <c r="A29" s="60" t="s">
        <v>25</v>
      </c>
      <c r="B29" s="60" t="s">
        <v>124</v>
      </c>
      <c r="C29" s="60" t="s">
        <v>228</v>
      </c>
      <c r="D29" s="58" t="s">
        <v>241</v>
      </c>
      <c r="E29" s="59" t="s">
        <v>123</v>
      </c>
      <c r="F29" s="141">
        <f t="shared" si="1"/>
        <v>14000000</v>
      </c>
      <c r="G29" s="142">
        <f t="shared" si="0"/>
        <v>14000000</v>
      </c>
      <c r="H29" s="62">
        <v>10000000</v>
      </c>
      <c r="I29" s="62">
        <v>4000000</v>
      </c>
      <c r="J29" s="62">
        <v>0</v>
      </c>
      <c r="K29" s="62">
        <v>0</v>
      </c>
    </row>
    <row r="30" spans="1:11" ht="80.099999999999994" customHeight="1" x14ac:dyDescent="0.2">
      <c r="A30" s="60" t="s">
        <v>25</v>
      </c>
      <c r="B30" s="59" t="s">
        <v>229</v>
      </c>
      <c r="C30" s="60" t="s">
        <v>228</v>
      </c>
      <c r="D30" s="58" t="s">
        <v>248</v>
      </c>
      <c r="E30" s="59" t="s">
        <v>69</v>
      </c>
      <c r="F30" s="141">
        <f t="shared" si="1"/>
        <v>13000000</v>
      </c>
      <c r="G30" s="142">
        <f t="shared" si="0"/>
        <v>13000000</v>
      </c>
      <c r="H30" s="62">
        <v>0</v>
      </c>
      <c r="I30" s="62">
        <v>2000000</v>
      </c>
      <c r="J30" s="62">
        <v>10000000</v>
      </c>
      <c r="K30" s="62">
        <v>1000000</v>
      </c>
    </row>
    <row r="31" spans="1:11" ht="80.099999999999994" customHeight="1" x14ac:dyDescent="0.2">
      <c r="A31" s="60" t="s">
        <v>25</v>
      </c>
      <c r="B31" s="60" t="s">
        <v>124</v>
      </c>
      <c r="C31" s="60" t="s">
        <v>228</v>
      </c>
      <c r="D31" s="58" t="s">
        <v>249</v>
      </c>
      <c r="E31" s="59" t="s">
        <v>69</v>
      </c>
      <c r="F31" s="141">
        <f t="shared" si="1"/>
        <v>20000000</v>
      </c>
      <c r="G31" s="142">
        <f t="shared" si="0"/>
        <v>20000000</v>
      </c>
      <c r="H31" s="62">
        <v>11500000</v>
      </c>
      <c r="I31" s="62">
        <v>8500000</v>
      </c>
      <c r="J31" s="62">
        <v>0</v>
      </c>
      <c r="K31" s="62">
        <v>0</v>
      </c>
    </row>
    <row r="32" spans="1:11" ht="80.099999999999994" customHeight="1" x14ac:dyDescent="0.2">
      <c r="A32" s="60" t="s">
        <v>25</v>
      </c>
      <c r="B32" s="60" t="s">
        <v>124</v>
      </c>
      <c r="C32" s="60" t="s">
        <v>228</v>
      </c>
      <c r="D32" s="58" t="s">
        <v>242</v>
      </c>
      <c r="E32" s="59" t="s">
        <v>123</v>
      </c>
      <c r="F32" s="141">
        <f t="shared" si="1"/>
        <v>30000000</v>
      </c>
      <c r="G32" s="142">
        <f t="shared" si="0"/>
        <v>30000000</v>
      </c>
      <c r="H32" s="62">
        <v>0</v>
      </c>
      <c r="I32" s="62">
        <v>2500000</v>
      </c>
      <c r="J32" s="62">
        <v>10000000</v>
      </c>
      <c r="K32" s="62">
        <f>30000000-I32-J32</f>
        <v>17500000</v>
      </c>
    </row>
    <row r="33" spans="1:11" ht="80.099999999999994" customHeight="1" x14ac:dyDescent="0.2">
      <c r="A33" s="60" t="s">
        <v>25</v>
      </c>
      <c r="B33" s="60" t="s">
        <v>114</v>
      </c>
      <c r="C33" s="60" t="s">
        <v>228</v>
      </c>
      <c r="D33" s="58" t="s">
        <v>243</v>
      </c>
      <c r="E33" s="59" t="s">
        <v>70</v>
      </c>
      <c r="F33" s="141">
        <f>SUM(H33:K33)</f>
        <v>49000000</v>
      </c>
      <c r="G33" s="142">
        <f t="shared" si="0"/>
        <v>49000000</v>
      </c>
      <c r="H33" s="62">
        <v>1000000</v>
      </c>
      <c r="I33" s="62">
        <v>10000000</v>
      </c>
      <c r="J33" s="62">
        <v>38000000</v>
      </c>
      <c r="K33" s="62">
        <v>0</v>
      </c>
    </row>
    <row r="34" spans="1:11" ht="80.099999999999994" customHeight="1" x14ac:dyDescent="0.2">
      <c r="A34" s="60" t="s">
        <v>25</v>
      </c>
      <c r="B34" s="60" t="s">
        <v>114</v>
      </c>
      <c r="C34" s="60" t="s">
        <v>228</v>
      </c>
      <c r="D34" s="58" t="s">
        <v>244</v>
      </c>
      <c r="E34" s="59" t="s">
        <v>69</v>
      </c>
      <c r="F34" s="141">
        <f t="shared" si="1"/>
        <v>13500000</v>
      </c>
      <c r="G34" s="142">
        <f t="shared" si="0"/>
        <v>13500000</v>
      </c>
      <c r="H34" s="62">
        <v>0</v>
      </c>
      <c r="I34" s="62">
        <v>5000000</v>
      </c>
      <c r="J34" s="62">
        <v>8500000</v>
      </c>
      <c r="K34" s="62">
        <v>0</v>
      </c>
    </row>
    <row r="35" spans="1:11" ht="80.099999999999994" customHeight="1" x14ac:dyDescent="0.2">
      <c r="A35" s="60" t="s">
        <v>25</v>
      </c>
      <c r="B35" s="60" t="s">
        <v>125</v>
      </c>
      <c r="C35" s="60">
        <v>8318</v>
      </c>
      <c r="D35" s="58" t="s">
        <v>245</v>
      </c>
      <c r="E35" s="59" t="s">
        <v>123</v>
      </c>
      <c r="F35" s="141">
        <f>SUM(H35:K35)</f>
        <v>17576250</v>
      </c>
      <c r="G35" s="142">
        <f t="shared" si="0"/>
        <v>17576250</v>
      </c>
      <c r="H35" s="62">
        <v>16576250</v>
      </c>
      <c r="I35" s="62">
        <v>1000000</v>
      </c>
      <c r="J35" s="62">
        <v>0</v>
      </c>
      <c r="K35" s="62">
        <v>0</v>
      </c>
    </row>
    <row r="36" spans="1:11" ht="57.75" customHeight="1" x14ac:dyDescent="0.2">
      <c r="A36" s="60"/>
      <c r="B36" s="60"/>
      <c r="C36" s="144"/>
      <c r="D36" s="59"/>
      <c r="E36" s="59"/>
      <c r="F36" s="141"/>
      <c r="G36" s="77"/>
      <c r="H36" s="78"/>
      <c r="I36" s="62"/>
      <c r="J36" s="62"/>
      <c r="K36" s="62"/>
    </row>
    <row r="37" spans="1:11" ht="80.099999999999994" customHeight="1" thickBot="1" x14ac:dyDescent="0.25">
      <c r="A37" s="243"/>
      <c r="B37" s="243"/>
      <c r="C37" s="244"/>
      <c r="D37" s="225" t="s">
        <v>80</v>
      </c>
      <c r="E37" s="186"/>
      <c r="F37" s="187">
        <f t="shared" ref="F37:K37" si="2">SUM(F17:F36)</f>
        <v>540746177</v>
      </c>
      <c r="G37" s="188">
        <f t="shared" si="2"/>
        <v>540746177</v>
      </c>
      <c r="H37" s="187">
        <f t="shared" si="2"/>
        <v>148050000</v>
      </c>
      <c r="I37" s="187">
        <f t="shared" si="2"/>
        <v>110553000</v>
      </c>
      <c r="J37" s="187">
        <f t="shared" si="2"/>
        <v>211620777</v>
      </c>
      <c r="K37" s="187">
        <f t="shared" si="2"/>
        <v>70522400</v>
      </c>
    </row>
    <row r="38" spans="1:11" ht="61.5" customHeight="1" thickTop="1" x14ac:dyDescent="0.2">
      <c r="A38" s="138"/>
      <c r="B38" s="138"/>
      <c r="C38" s="145"/>
      <c r="D38" s="146"/>
      <c r="E38" s="59"/>
      <c r="F38" s="115"/>
      <c r="G38" s="43"/>
      <c r="H38" s="115"/>
      <c r="I38" s="115"/>
      <c r="J38" s="115"/>
      <c r="K38" s="115"/>
    </row>
    <row r="39" spans="1:11" ht="80.099999999999994" customHeight="1" x14ac:dyDescent="0.2">
      <c r="A39" s="288" t="s">
        <v>84</v>
      </c>
      <c r="B39" s="288"/>
      <c r="C39" s="288"/>
      <c r="D39" s="288"/>
      <c r="E39" s="228"/>
      <c r="F39" s="138"/>
      <c r="G39" s="138"/>
      <c r="H39" s="138"/>
      <c r="I39" s="138"/>
      <c r="J39" s="138"/>
      <c r="K39" s="138"/>
    </row>
    <row r="40" spans="1:11" ht="80.099999999999994" customHeight="1" x14ac:dyDescent="0.2">
      <c r="A40" s="130" t="s">
        <v>176</v>
      </c>
      <c r="B40" s="32" t="s">
        <v>131</v>
      </c>
      <c r="C40" s="32"/>
      <c r="D40" s="32" t="s">
        <v>107</v>
      </c>
      <c r="E40" s="33" t="s">
        <v>10</v>
      </c>
      <c r="F40" s="115">
        <f>SUM(H40:K40)</f>
        <v>1000000</v>
      </c>
      <c r="G40" s="142">
        <f>SUM(H40:K40)</f>
        <v>1000000</v>
      </c>
      <c r="H40" s="62">
        <v>0</v>
      </c>
      <c r="I40" s="62">
        <v>1000000</v>
      </c>
      <c r="J40" s="62">
        <v>0</v>
      </c>
      <c r="K40" s="62">
        <v>0</v>
      </c>
    </row>
    <row r="41" spans="1:11" ht="80.099999999999994" customHeight="1" x14ac:dyDescent="0.2">
      <c r="A41" s="130" t="s">
        <v>176</v>
      </c>
      <c r="B41" s="32" t="s">
        <v>131</v>
      </c>
      <c r="C41" s="32"/>
      <c r="D41" s="32" t="s">
        <v>177</v>
      </c>
      <c r="E41" s="33" t="s">
        <v>10</v>
      </c>
      <c r="F41" s="115">
        <f t="shared" ref="F41:F48" si="3">SUM(H41:K41)</f>
        <v>800000</v>
      </c>
      <c r="G41" s="142">
        <f t="shared" ref="G41:G48" si="4">SUM(H41:K41)</f>
        <v>800000</v>
      </c>
      <c r="H41" s="62">
        <v>0</v>
      </c>
      <c r="I41" s="62">
        <v>800000</v>
      </c>
      <c r="J41" s="62">
        <v>0</v>
      </c>
      <c r="K41" s="62">
        <v>0</v>
      </c>
    </row>
    <row r="42" spans="1:11" ht="80.099999999999994" customHeight="1" x14ac:dyDescent="0.2">
      <c r="A42" s="130" t="s">
        <v>176</v>
      </c>
      <c r="B42" s="32" t="s">
        <v>131</v>
      </c>
      <c r="C42" s="32"/>
      <c r="D42" s="32" t="s">
        <v>178</v>
      </c>
      <c r="E42" s="33" t="s">
        <v>10</v>
      </c>
      <c r="F42" s="115">
        <f t="shared" si="3"/>
        <v>3500000</v>
      </c>
      <c r="G42" s="142">
        <f t="shared" si="4"/>
        <v>3500000</v>
      </c>
      <c r="H42" s="62">
        <v>0</v>
      </c>
      <c r="I42" s="62">
        <v>3500000</v>
      </c>
      <c r="J42" s="62">
        <v>0</v>
      </c>
      <c r="K42" s="62">
        <v>0</v>
      </c>
    </row>
    <row r="43" spans="1:11" ht="80.099999999999994" customHeight="1" x14ac:dyDescent="0.2">
      <c r="A43" s="130" t="s">
        <v>176</v>
      </c>
      <c r="B43" s="32" t="s">
        <v>131</v>
      </c>
      <c r="C43" s="32"/>
      <c r="D43" s="32" t="s">
        <v>179</v>
      </c>
      <c r="E43" s="33" t="s">
        <v>10</v>
      </c>
      <c r="F43" s="115">
        <f t="shared" si="3"/>
        <v>1300000</v>
      </c>
      <c r="G43" s="142">
        <f t="shared" si="4"/>
        <v>1300000</v>
      </c>
      <c r="H43" s="62">
        <v>0</v>
      </c>
      <c r="I43" s="62">
        <v>1300000</v>
      </c>
      <c r="J43" s="62">
        <v>0</v>
      </c>
      <c r="K43" s="62">
        <v>0</v>
      </c>
    </row>
    <row r="44" spans="1:11" ht="80.099999999999994" customHeight="1" x14ac:dyDescent="0.2">
      <c r="A44" s="130" t="s">
        <v>176</v>
      </c>
      <c r="B44" s="32" t="s">
        <v>131</v>
      </c>
      <c r="C44" s="32"/>
      <c r="D44" s="32" t="s">
        <v>73</v>
      </c>
      <c r="E44" s="33" t="s">
        <v>10</v>
      </c>
      <c r="F44" s="115">
        <f t="shared" si="3"/>
        <v>3000000</v>
      </c>
      <c r="G44" s="142">
        <f t="shared" si="4"/>
        <v>3000000</v>
      </c>
      <c r="H44" s="62">
        <v>0</v>
      </c>
      <c r="I44" s="62">
        <v>1000000</v>
      </c>
      <c r="J44" s="62">
        <v>1000000</v>
      </c>
      <c r="K44" s="62">
        <v>1000000</v>
      </c>
    </row>
    <row r="45" spans="1:11" ht="80.099999999999994" customHeight="1" x14ac:dyDescent="0.2">
      <c r="A45" s="130" t="s">
        <v>176</v>
      </c>
      <c r="B45" s="32" t="s">
        <v>131</v>
      </c>
      <c r="C45" s="32"/>
      <c r="D45" s="32" t="s">
        <v>110</v>
      </c>
      <c r="E45" s="33" t="s">
        <v>10</v>
      </c>
      <c r="F45" s="115">
        <f t="shared" si="3"/>
        <v>6000000</v>
      </c>
      <c r="G45" s="142">
        <f t="shared" si="4"/>
        <v>6000000</v>
      </c>
      <c r="H45" s="62">
        <v>0</v>
      </c>
      <c r="I45" s="62">
        <v>2000000</v>
      </c>
      <c r="J45" s="62">
        <v>2000000</v>
      </c>
      <c r="K45" s="62">
        <v>2000000</v>
      </c>
    </row>
    <row r="46" spans="1:11" ht="59.25" customHeight="1" x14ac:dyDescent="0.2">
      <c r="A46" s="130" t="s">
        <v>176</v>
      </c>
      <c r="B46" s="32" t="s">
        <v>131</v>
      </c>
      <c r="C46" s="32"/>
      <c r="D46" s="32" t="s">
        <v>111</v>
      </c>
      <c r="E46" s="33" t="s">
        <v>10</v>
      </c>
      <c r="F46" s="115">
        <f t="shared" si="3"/>
        <v>450000</v>
      </c>
      <c r="G46" s="142">
        <f t="shared" si="4"/>
        <v>450000</v>
      </c>
      <c r="H46" s="62">
        <v>0</v>
      </c>
      <c r="I46" s="62">
        <v>150000</v>
      </c>
      <c r="J46" s="62">
        <v>150000</v>
      </c>
      <c r="K46" s="62">
        <v>150000</v>
      </c>
    </row>
    <row r="47" spans="1:11" ht="80.099999999999994" customHeight="1" x14ac:dyDescent="0.2">
      <c r="A47" s="130" t="s">
        <v>176</v>
      </c>
      <c r="B47" s="32" t="s">
        <v>131</v>
      </c>
      <c r="C47" s="130"/>
      <c r="D47" s="32" t="s">
        <v>180</v>
      </c>
      <c r="E47" s="33" t="s">
        <v>10</v>
      </c>
      <c r="F47" s="115">
        <f t="shared" si="3"/>
        <v>600000</v>
      </c>
      <c r="G47" s="142">
        <f t="shared" si="4"/>
        <v>600000</v>
      </c>
      <c r="H47" s="62">
        <v>0</v>
      </c>
      <c r="I47" s="62">
        <v>600000</v>
      </c>
      <c r="J47" s="62">
        <v>0</v>
      </c>
      <c r="K47" s="62">
        <v>0</v>
      </c>
    </row>
    <row r="48" spans="1:11" ht="54.75" customHeight="1" x14ac:dyDescent="0.2">
      <c r="A48" s="130" t="s">
        <v>176</v>
      </c>
      <c r="B48" s="32" t="s">
        <v>131</v>
      </c>
      <c r="C48" s="144"/>
      <c r="D48" s="59" t="s">
        <v>250</v>
      </c>
      <c r="E48" s="33" t="s">
        <v>10</v>
      </c>
      <c r="F48" s="141">
        <f t="shared" si="3"/>
        <v>173311625</v>
      </c>
      <c r="G48" s="43">
        <f t="shared" si="4"/>
        <v>173311625</v>
      </c>
      <c r="H48" s="62">
        <v>96331625</v>
      </c>
      <c r="I48" s="62">
        <v>38274000</v>
      </c>
      <c r="J48" s="62">
        <v>38706000</v>
      </c>
      <c r="K48" s="62">
        <v>0</v>
      </c>
    </row>
    <row r="49" spans="1:16" ht="39.950000000000003" customHeight="1" x14ac:dyDescent="0.2">
      <c r="A49" s="60"/>
      <c r="B49" s="60"/>
      <c r="C49" s="144"/>
      <c r="D49" s="59"/>
      <c r="E49" s="59"/>
      <c r="F49" s="141"/>
      <c r="G49" s="77"/>
      <c r="H49" s="62"/>
      <c r="I49" s="62"/>
      <c r="J49" s="62"/>
      <c r="K49" s="62"/>
    </row>
    <row r="50" spans="1:16" ht="80.099999999999994" customHeight="1" thickBot="1" x14ac:dyDescent="0.25">
      <c r="A50" s="243"/>
      <c r="B50" s="243"/>
      <c r="C50" s="244"/>
      <c r="D50" s="225" t="s">
        <v>132</v>
      </c>
      <c r="E50" s="186"/>
      <c r="F50" s="187">
        <f t="shared" ref="F50:K50" si="5">SUM(F40:F49)</f>
        <v>189961625</v>
      </c>
      <c r="G50" s="188">
        <f t="shared" si="5"/>
        <v>189961625</v>
      </c>
      <c r="H50" s="187">
        <f t="shared" si="5"/>
        <v>96331625</v>
      </c>
      <c r="I50" s="187">
        <f t="shared" si="5"/>
        <v>48624000</v>
      </c>
      <c r="J50" s="187">
        <f t="shared" si="5"/>
        <v>41856000</v>
      </c>
      <c r="K50" s="187">
        <f t="shared" si="5"/>
        <v>3150000</v>
      </c>
    </row>
    <row r="51" spans="1:16" ht="47.25" customHeight="1" thickTop="1" x14ac:dyDescent="0.2">
      <c r="A51" s="138"/>
      <c r="B51" s="138"/>
      <c r="C51" s="145"/>
      <c r="D51" s="146"/>
      <c r="E51" s="59"/>
      <c r="F51" s="115"/>
      <c r="G51" s="115"/>
      <c r="H51" s="115"/>
      <c r="I51" s="115"/>
      <c r="J51" s="115"/>
      <c r="K51" s="115"/>
    </row>
    <row r="52" spans="1:16" ht="57.75" customHeight="1" x14ac:dyDescent="0.2">
      <c r="A52" s="226" t="s">
        <v>82</v>
      </c>
      <c r="B52" s="228"/>
      <c r="C52" s="138"/>
      <c r="D52" s="135"/>
      <c r="E52" s="228"/>
      <c r="F52" s="138"/>
      <c r="G52" s="138"/>
      <c r="H52" s="138"/>
      <c r="I52" s="138"/>
      <c r="J52" s="138"/>
      <c r="K52" s="138"/>
    </row>
    <row r="53" spans="1:16" ht="34.5" customHeight="1" x14ac:dyDescent="0.2">
      <c r="A53" s="228"/>
      <c r="B53" s="228"/>
      <c r="C53" s="138"/>
      <c r="D53" s="135"/>
      <c r="E53" s="228"/>
      <c r="F53" s="138"/>
      <c r="G53" s="138"/>
      <c r="H53" s="138"/>
      <c r="I53" s="138"/>
      <c r="J53" s="138"/>
      <c r="K53" s="138"/>
    </row>
    <row r="54" spans="1:16" ht="92.25" customHeight="1" x14ac:dyDescent="0.2">
      <c r="A54" s="59" t="s">
        <v>81</v>
      </c>
      <c r="B54" s="59"/>
      <c r="C54" s="144"/>
      <c r="D54" s="59" t="s">
        <v>251</v>
      </c>
      <c r="E54" s="59" t="s">
        <v>70</v>
      </c>
      <c r="F54" s="115">
        <f>SUM(H54:K54)</f>
        <v>240054774</v>
      </c>
      <c r="G54" s="43">
        <f>SUM(H54:K54)</f>
        <v>240054774</v>
      </c>
      <c r="H54" s="62">
        <v>89625774</v>
      </c>
      <c r="I54" s="62">
        <v>80669000</v>
      </c>
      <c r="J54" s="62">
        <v>69760000</v>
      </c>
      <c r="K54" s="62">
        <v>0</v>
      </c>
    </row>
    <row r="55" spans="1:16" s="42" customFormat="1" ht="65.099999999999994" customHeight="1" x14ac:dyDescent="0.2">
      <c r="A55" s="59" t="s">
        <v>261</v>
      </c>
      <c r="B55" s="33"/>
      <c r="C55" s="28"/>
      <c r="D55" s="32" t="s">
        <v>113</v>
      </c>
      <c r="E55" s="33" t="s">
        <v>10</v>
      </c>
      <c r="F55" s="115">
        <f>SUM(H55:K55)</f>
        <v>6000000</v>
      </c>
      <c r="G55" s="43">
        <f>SUM(H55:K55)</f>
        <v>6000000</v>
      </c>
      <c r="H55" s="143">
        <v>0</v>
      </c>
      <c r="I55" s="143">
        <v>2000000</v>
      </c>
      <c r="J55" s="143">
        <v>2000000</v>
      </c>
      <c r="K55" s="143">
        <v>2000000</v>
      </c>
      <c r="L55" s="62"/>
      <c r="M55" s="43"/>
      <c r="N55" s="143"/>
      <c r="O55" s="143"/>
      <c r="P55" s="143"/>
    </row>
    <row r="56" spans="1:16" s="42" customFormat="1" ht="65.099999999999994" customHeight="1" x14ac:dyDescent="0.2">
      <c r="A56" s="59" t="s">
        <v>261</v>
      </c>
      <c r="B56" s="33"/>
      <c r="C56" s="28"/>
      <c r="D56" s="32" t="s">
        <v>181</v>
      </c>
      <c r="E56" s="33" t="s">
        <v>10</v>
      </c>
      <c r="F56" s="115">
        <f>SUM(H56:K56)</f>
        <v>23000000</v>
      </c>
      <c r="G56" s="43">
        <f>SUM(H56:K56)</f>
        <v>23000000</v>
      </c>
      <c r="H56" s="143">
        <v>0</v>
      </c>
      <c r="I56" s="62">
        <v>13000000</v>
      </c>
      <c r="J56" s="62">
        <v>10000000</v>
      </c>
      <c r="K56" s="143">
        <v>0</v>
      </c>
      <c r="L56" s="62"/>
      <c r="M56" s="43"/>
      <c r="N56" s="62"/>
      <c r="O56" s="62"/>
      <c r="P56" s="143"/>
    </row>
    <row r="57" spans="1:16" s="42" customFormat="1" ht="65.099999999999994" customHeight="1" x14ac:dyDescent="0.2">
      <c r="A57" s="59" t="s">
        <v>261</v>
      </c>
      <c r="B57" s="33"/>
      <c r="C57" s="28"/>
      <c r="D57" s="32" t="s">
        <v>259</v>
      </c>
      <c r="E57" s="33" t="s">
        <v>10</v>
      </c>
      <c r="F57" s="115">
        <f>SUM(H57:K57)</f>
        <v>1000000</v>
      </c>
      <c r="G57" s="43">
        <f>SUM(H57:K57)</f>
        <v>1000000</v>
      </c>
      <c r="H57" s="143">
        <v>0</v>
      </c>
      <c r="I57" s="62">
        <v>1000000</v>
      </c>
      <c r="J57" s="62">
        <v>0</v>
      </c>
      <c r="K57" s="143">
        <v>0</v>
      </c>
      <c r="L57" s="62"/>
      <c r="M57" s="43"/>
      <c r="N57" s="62"/>
      <c r="O57" s="62"/>
      <c r="P57" s="143"/>
    </row>
    <row r="58" spans="1:16" ht="39.950000000000003" customHeight="1" x14ac:dyDescent="0.2">
      <c r="A58" s="59"/>
      <c r="B58" s="59"/>
      <c r="C58" s="144"/>
      <c r="D58" s="149"/>
      <c r="E58" s="59"/>
      <c r="F58" s="115"/>
      <c r="G58" s="43"/>
      <c r="H58" s="62"/>
      <c r="I58" s="62"/>
      <c r="J58" s="62"/>
      <c r="K58" s="62"/>
    </row>
    <row r="59" spans="1:16" ht="72.75" customHeight="1" thickBot="1" x14ac:dyDescent="0.25">
      <c r="A59" s="243"/>
      <c r="B59" s="243"/>
      <c r="C59" s="244"/>
      <c r="D59" s="246" t="s">
        <v>126</v>
      </c>
      <c r="E59" s="186"/>
      <c r="F59" s="187">
        <f t="shared" ref="F59:K59" si="6">SUM(F54:F58)</f>
        <v>270054774</v>
      </c>
      <c r="G59" s="188">
        <f t="shared" si="6"/>
        <v>270054774</v>
      </c>
      <c r="H59" s="187">
        <f t="shared" si="6"/>
        <v>89625774</v>
      </c>
      <c r="I59" s="187">
        <f t="shared" si="6"/>
        <v>96669000</v>
      </c>
      <c r="J59" s="187">
        <f t="shared" si="6"/>
        <v>81760000</v>
      </c>
      <c r="K59" s="187">
        <f t="shared" si="6"/>
        <v>2000000</v>
      </c>
    </row>
    <row r="60" spans="1:16" ht="54" customHeight="1" thickTop="1" x14ac:dyDescent="0.2">
      <c r="A60" s="138"/>
      <c r="B60" s="138"/>
      <c r="C60" s="145"/>
      <c r="D60" s="146"/>
      <c r="E60" s="59"/>
      <c r="F60" s="115"/>
      <c r="G60" s="43"/>
      <c r="H60" s="115"/>
      <c r="I60" s="115"/>
      <c r="J60" s="115"/>
      <c r="K60" s="115"/>
    </row>
    <row r="61" spans="1:16" ht="39.950000000000003" customHeight="1" x14ac:dyDescent="0.2">
      <c r="A61" s="249" t="s">
        <v>86</v>
      </c>
      <c r="B61" s="249"/>
      <c r="C61" s="138"/>
      <c r="D61" s="135"/>
      <c r="E61" s="228"/>
      <c r="F61" s="115"/>
      <c r="G61" s="43"/>
      <c r="H61" s="138"/>
      <c r="I61" s="138"/>
      <c r="J61" s="138"/>
      <c r="K61" s="138"/>
    </row>
    <row r="62" spans="1:16" ht="39.950000000000003" customHeight="1" x14ac:dyDescent="0.2">
      <c r="A62" s="228"/>
      <c r="B62" s="228"/>
      <c r="C62" s="138"/>
      <c r="D62" s="135"/>
      <c r="E62" s="228"/>
      <c r="F62" s="115"/>
      <c r="G62" s="43"/>
      <c r="H62" s="138"/>
      <c r="I62" s="138"/>
      <c r="J62" s="138"/>
      <c r="K62" s="138"/>
    </row>
    <row r="63" spans="1:16" ht="105.75" customHeight="1" x14ac:dyDescent="0.2">
      <c r="A63" s="147" t="s">
        <v>128</v>
      </c>
      <c r="B63" s="147" t="s">
        <v>114</v>
      </c>
      <c r="C63" s="144" t="s">
        <v>129</v>
      </c>
      <c r="D63" s="59" t="s">
        <v>133</v>
      </c>
      <c r="E63" s="59" t="s">
        <v>70</v>
      </c>
      <c r="F63" s="115">
        <f>SUM(H63:K63)</f>
        <v>97322366</v>
      </c>
      <c r="G63" s="43">
        <f>SUM(H63:K63)</f>
        <v>97322366</v>
      </c>
      <c r="H63" s="62">
        <f>91322366+6000000</f>
        <v>97322366</v>
      </c>
      <c r="I63" s="289" t="s">
        <v>254</v>
      </c>
      <c r="J63" s="289"/>
      <c r="K63" s="289"/>
    </row>
    <row r="64" spans="1:16" ht="80.25" customHeight="1" x14ac:dyDescent="0.2">
      <c r="A64" s="147" t="s">
        <v>130</v>
      </c>
      <c r="B64" s="147" t="s">
        <v>124</v>
      </c>
      <c r="C64" s="144">
        <v>8606</v>
      </c>
      <c r="D64" s="59" t="s">
        <v>252</v>
      </c>
      <c r="E64" s="59" t="s">
        <v>69</v>
      </c>
      <c r="F64" s="115">
        <f>SUM(H64:K64)</f>
        <v>429481655</v>
      </c>
      <c r="G64" s="43">
        <f>SUM(H64:K64)</f>
        <v>429481655</v>
      </c>
      <c r="H64" s="62">
        <v>29481655</v>
      </c>
      <c r="I64" s="62">
        <v>100000000</v>
      </c>
      <c r="J64" s="62">
        <v>100000000</v>
      </c>
      <c r="K64" s="62">
        <v>200000000</v>
      </c>
    </row>
    <row r="65" spans="1:11" ht="77.25" customHeight="1" x14ac:dyDescent="0.2">
      <c r="A65" s="147" t="s">
        <v>253</v>
      </c>
      <c r="B65" s="147" t="s">
        <v>124</v>
      </c>
      <c r="C65" s="144">
        <v>8602</v>
      </c>
      <c r="D65" s="59" t="s">
        <v>88</v>
      </c>
      <c r="E65" s="59" t="s">
        <v>69</v>
      </c>
      <c r="F65" s="115">
        <f>SUM(H65:K65)</f>
        <v>470970790</v>
      </c>
      <c r="G65" s="43">
        <f>SUM(H65:K65)</f>
        <v>470970790</v>
      </c>
      <c r="H65" s="62">
        <v>20970790</v>
      </c>
      <c r="I65" s="62">
        <v>150000000</v>
      </c>
      <c r="J65" s="62">
        <v>150000000</v>
      </c>
      <c r="K65" s="62">
        <v>150000000</v>
      </c>
    </row>
    <row r="66" spans="1:11" ht="64.5" customHeight="1" x14ac:dyDescent="0.2">
      <c r="A66" s="147" t="s">
        <v>87</v>
      </c>
      <c r="B66" s="147" t="s">
        <v>114</v>
      </c>
      <c r="C66" s="144">
        <v>8604</v>
      </c>
      <c r="D66" s="59" t="s">
        <v>88</v>
      </c>
      <c r="E66" s="59" t="s">
        <v>69</v>
      </c>
      <c r="F66" s="115">
        <f>SUM(H66:K66)</f>
        <v>92335185</v>
      </c>
      <c r="G66" s="43">
        <f>SUM(H66:K66)</f>
        <v>92335185</v>
      </c>
      <c r="H66" s="62">
        <v>92335185</v>
      </c>
      <c r="I66" s="289" t="s">
        <v>254</v>
      </c>
      <c r="J66" s="289"/>
      <c r="K66" s="289"/>
    </row>
    <row r="67" spans="1:11" ht="39.950000000000003" customHeight="1" x14ac:dyDescent="0.2">
      <c r="A67" s="147"/>
      <c r="B67" s="147"/>
      <c r="C67" s="144"/>
      <c r="D67" s="59"/>
      <c r="E67" s="59"/>
      <c r="F67" s="115"/>
      <c r="G67" s="43"/>
      <c r="H67" s="62"/>
      <c r="I67" s="62"/>
      <c r="J67" s="62"/>
      <c r="K67" s="62"/>
    </row>
    <row r="68" spans="1:11" ht="78.75" customHeight="1" thickBot="1" x14ac:dyDescent="0.25">
      <c r="A68" s="243"/>
      <c r="B68" s="243"/>
      <c r="C68" s="244"/>
      <c r="D68" s="225" t="s">
        <v>90</v>
      </c>
      <c r="E68" s="186"/>
      <c r="F68" s="187">
        <f t="shared" ref="F68:K68" si="7">SUM(F63:F67)</f>
        <v>1090109996</v>
      </c>
      <c r="G68" s="188">
        <f t="shared" si="7"/>
        <v>1090109996</v>
      </c>
      <c r="H68" s="187">
        <f t="shared" si="7"/>
        <v>240109996</v>
      </c>
      <c r="I68" s="187">
        <f t="shared" si="7"/>
        <v>250000000</v>
      </c>
      <c r="J68" s="187">
        <f t="shared" si="7"/>
        <v>250000000</v>
      </c>
      <c r="K68" s="187">
        <f t="shared" si="7"/>
        <v>350000000</v>
      </c>
    </row>
    <row r="69" spans="1:11" s="42" customFormat="1" ht="55.5" customHeight="1" thickTop="1" x14ac:dyDescent="0.2">
      <c r="A69" s="138"/>
      <c r="B69" s="138"/>
      <c r="C69" s="145"/>
      <c r="D69" s="146"/>
      <c r="E69" s="59"/>
      <c r="F69" s="115"/>
      <c r="G69" s="43"/>
      <c r="H69" s="115"/>
      <c r="I69" s="115"/>
      <c r="J69" s="115"/>
      <c r="K69" s="115"/>
    </row>
    <row r="70" spans="1:11" ht="80.099999999999994" customHeight="1" x14ac:dyDescent="0.2">
      <c r="A70" s="288" t="s">
        <v>85</v>
      </c>
      <c r="B70" s="288"/>
      <c r="C70" s="288"/>
      <c r="D70" s="288"/>
      <c r="E70" s="228"/>
      <c r="F70" s="138"/>
      <c r="G70" s="138"/>
      <c r="H70" s="138"/>
      <c r="I70" s="138"/>
      <c r="J70" s="138"/>
      <c r="K70" s="138"/>
    </row>
    <row r="71" spans="1:11" ht="37.5" customHeight="1" x14ac:dyDescent="0.2">
      <c r="A71" s="60"/>
      <c r="B71" s="60"/>
      <c r="C71" s="144"/>
      <c r="D71" s="59"/>
      <c r="E71" s="59"/>
      <c r="F71" s="115"/>
      <c r="G71" s="43"/>
      <c r="H71" s="62"/>
      <c r="I71" s="62"/>
      <c r="J71" s="62"/>
      <c r="K71" s="62"/>
    </row>
    <row r="72" spans="1:11" ht="105" customHeight="1" x14ac:dyDescent="0.2">
      <c r="A72" s="59" t="s">
        <v>85</v>
      </c>
      <c r="B72" s="59"/>
      <c r="C72" s="144">
        <v>8400</v>
      </c>
      <c r="D72" s="59" t="s">
        <v>67</v>
      </c>
      <c r="E72" s="59" t="s">
        <v>70</v>
      </c>
      <c r="F72" s="115">
        <f>SUM(H72:K72)</f>
        <v>190000000</v>
      </c>
      <c r="G72" s="43">
        <f>SUM(H72:K72)</f>
        <v>190000000</v>
      </c>
      <c r="H72" s="62">
        <v>30000000</v>
      </c>
      <c r="I72" s="62">
        <v>100000000</v>
      </c>
      <c r="J72" s="62">
        <v>60000000</v>
      </c>
      <c r="K72" s="62">
        <v>0</v>
      </c>
    </row>
    <row r="73" spans="1:11" ht="39.75" customHeight="1" x14ac:dyDescent="0.2">
      <c r="A73" s="59"/>
      <c r="B73" s="59"/>
      <c r="C73" s="144"/>
      <c r="D73" s="59"/>
      <c r="E73" s="59"/>
      <c r="F73" s="115"/>
      <c r="G73" s="43"/>
      <c r="H73" s="62"/>
      <c r="I73" s="62"/>
      <c r="J73" s="62"/>
      <c r="K73" s="62"/>
    </row>
    <row r="74" spans="1:11" ht="80.099999999999994" customHeight="1" thickBot="1" x14ac:dyDescent="0.25">
      <c r="A74" s="243"/>
      <c r="B74" s="243"/>
      <c r="C74" s="244"/>
      <c r="D74" s="225" t="s">
        <v>127</v>
      </c>
      <c r="E74" s="186"/>
      <c r="F74" s="187">
        <f t="shared" ref="F74:K74" si="8">SUM(F72)</f>
        <v>190000000</v>
      </c>
      <c r="G74" s="188">
        <f t="shared" si="8"/>
        <v>190000000</v>
      </c>
      <c r="H74" s="187">
        <f t="shared" si="8"/>
        <v>30000000</v>
      </c>
      <c r="I74" s="187">
        <f t="shared" si="8"/>
        <v>100000000</v>
      </c>
      <c r="J74" s="187">
        <f t="shared" si="8"/>
        <v>60000000</v>
      </c>
      <c r="K74" s="187">
        <f t="shared" si="8"/>
        <v>0</v>
      </c>
    </row>
    <row r="75" spans="1:11" ht="41.25" customHeight="1" thickTop="1" x14ac:dyDescent="0.2">
      <c r="A75" s="138"/>
      <c r="B75" s="138"/>
      <c r="C75" s="145"/>
      <c r="D75" s="146"/>
      <c r="E75" s="59"/>
      <c r="F75" s="115"/>
      <c r="G75" s="43"/>
      <c r="H75" s="115"/>
      <c r="I75" s="115"/>
      <c r="J75" s="115"/>
      <c r="K75" s="115"/>
    </row>
    <row r="76" spans="1:11" ht="80.099999999999994" customHeight="1" thickBot="1" x14ac:dyDescent="0.25">
      <c r="A76" s="245"/>
      <c r="B76" s="245"/>
      <c r="C76" s="244"/>
      <c r="D76" s="225" t="s">
        <v>93</v>
      </c>
      <c r="E76" s="186"/>
      <c r="F76" s="187">
        <f t="shared" ref="F76:K76" si="9">F37+F50+F59+F74+F68</f>
        <v>2280872572</v>
      </c>
      <c r="G76" s="188">
        <f t="shared" si="9"/>
        <v>2280872572</v>
      </c>
      <c r="H76" s="187">
        <f t="shared" si="9"/>
        <v>604117395</v>
      </c>
      <c r="I76" s="187">
        <f t="shared" si="9"/>
        <v>605846000</v>
      </c>
      <c r="J76" s="187">
        <f t="shared" si="9"/>
        <v>645236777</v>
      </c>
      <c r="K76" s="187">
        <f t="shared" si="9"/>
        <v>425672400</v>
      </c>
    </row>
    <row r="77" spans="1:11" ht="80.099999999999994" customHeight="1" thickTop="1" x14ac:dyDescent="0.2">
      <c r="A77" s="247"/>
      <c r="B77" s="247"/>
      <c r="C77" s="145"/>
      <c r="D77" s="146"/>
      <c r="E77" s="59"/>
      <c r="F77" s="115"/>
      <c r="G77" s="43"/>
      <c r="H77" s="115"/>
      <c r="I77" s="115"/>
      <c r="J77" s="115"/>
      <c r="K77" s="115"/>
    </row>
    <row r="78" spans="1:11" ht="42.75" customHeight="1" x14ac:dyDescent="0.2">
      <c r="A78" s="148" t="s">
        <v>89</v>
      </c>
      <c r="B78" s="61"/>
      <c r="C78" s="61"/>
      <c r="D78" s="129"/>
      <c r="E78" s="129"/>
      <c r="F78" s="129"/>
      <c r="G78" s="43"/>
      <c r="H78" s="62"/>
      <c r="I78" s="62"/>
      <c r="J78" s="62"/>
      <c r="K78" s="62"/>
    </row>
    <row r="79" spans="1:11" ht="80.099999999999994" customHeight="1" x14ac:dyDescent="0.2"/>
    <row r="80" spans="1:11" ht="80.099999999999994" customHeight="1" x14ac:dyDescent="0.2"/>
    <row r="81" ht="77.25" customHeight="1" x14ac:dyDescent="0.2"/>
    <row r="82" ht="77.25" customHeight="1" x14ac:dyDescent="0.2"/>
    <row r="83" ht="49.5" customHeight="1" x14ac:dyDescent="0.2"/>
    <row r="84" ht="80.099999999999994" customHeight="1" x14ac:dyDescent="0.2"/>
    <row r="85" ht="62.25" customHeight="1" x14ac:dyDescent="0.2"/>
    <row r="86" ht="80.099999999999994" customHeight="1" x14ac:dyDescent="0.2"/>
    <row r="87" ht="42" customHeight="1" x14ac:dyDescent="0.2"/>
    <row r="88" ht="40.5" customHeight="1" x14ac:dyDescent="0.2"/>
    <row r="89" ht="80.099999999999994" customHeight="1" x14ac:dyDescent="0.2"/>
  </sheetData>
  <mergeCells count="10">
    <mergeCell ref="A39:D39"/>
    <mergeCell ref="A70:D70"/>
    <mergeCell ref="I63:K63"/>
    <mergeCell ref="I66:K66"/>
    <mergeCell ref="A6:K6"/>
    <mergeCell ref="A8:K8"/>
    <mergeCell ref="A9:K9"/>
    <mergeCell ref="H11:K11"/>
    <mergeCell ref="H12:K12"/>
    <mergeCell ref="A15:C15"/>
  </mergeCells>
  <printOptions horizontalCentered="1"/>
  <pageMargins left="0.15748031496062992" right="0.15748031496062992" top="0.19685039370078741" bottom="0.19685039370078741" header="0.31496062992125984" footer="0.27559055118110237"/>
  <pageSetup paperSize="9" scale="60" orientation="landscape" r:id="rId1"/>
  <headerFooter alignWithMargins="0">
    <oddHeader>&amp;L&amp;D</oddHeader>
    <oddFooter>&amp;C&amp;P</oddFooter>
  </headerFooter>
  <rowBreaks count="8" manualBreakCount="8">
    <brk id="22" max="10" man="1"/>
    <brk id="29" max="10" man="1"/>
    <brk id="37" max="10" man="1"/>
    <brk id="45" max="10" man="1"/>
    <brk id="50" max="10" man="1"/>
    <brk id="59" max="10" man="1"/>
    <brk id="81" max="10" man="1"/>
    <brk id="9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11356D-6CF9-4D4C-8E5A-7E326194F354}"/>
</file>

<file path=customXml/itemProps2.xml><?xml version="1.0" encoding="utf-8"?>
<ds:datastoreItem xmlns:ds="http://schemas.openxmlformats.org/officeDocument/2006/customXml" ds:itemID="{3D27F09C-1D9E-41BC-92C0-86E0C1A5A4A9}"/>
</file>

<file path=customXml/itemProps3.xml><?xml version="1.0" encoding="utf-8"?>
<ds:datastoreItem xmlns:ds="http://schemas.openxmlformats.org/officeDocument/2006/customXml" ds:itemID="{A918B9ED-7FD1-4277-A470-AF472D31D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22</vt:i4>
      </vt:variant>
    </vt:vector>
  </HeadingPairs>
  <TitlesOfParts>
    <vt:vector size="34" baseType="lpstr">
      <vt:lpstr>ריכוז האגפים</vt:lpstr>
      <vt:lpstr>אגף ההנדסה</vt:lpstr>
      <vt:lpstr>מינהל חינוך</vt:lpstr>
      <vt:lpstr>אגף מינהל לוגיסטיקה</vt:lpstr>
      <vt:lpstr>אגף הפיקוח</vt:lpstr>
      <vt:lpstr>אגף לאיכות הסביבה</vt:lpstr>
      <vt:lpstr>אגף הרווחה</vt:lpstr>
      <vt:lpstr>אגף אחזקה</vt:lpstr>
      <vt:lpstr>מערכות מידע</vt:lpstr>
      <vt:lpstr>חברות בת - כיוונים</vt:lpstr>
      <vt:lpstr>יעדים וחכל</vt:lpstr>
      <vt:lpstr>הסכמי גג</vt:lpstr>
      <vt:lpstr>'אגף אחזקה'!WPrint_Area_W</vt:lpstr>
      <vt:lpstr>'אגף ההנדסה'!WPrint_Area_W</vt:lpstr>
      <vt:lpstr>'אגף הפיקוח'!WPrint_Area_W</vt:lpstr>
      <vt:lpstr>'אגף הרווחה'!WPrint_Area_W</vt:lpstr>
      <vt:lpstr>'אגף לאיכות הסביבה'!WPrint_Area_W</vt:lpstr>
      <vt:lpstr>'אגף מינהל לוגיסטיקה'!WPrint_Area_W</vt:lpstr>
      <vt:lpstr>'הסכמי גג'!WPrint_Area_W</vt:lpstr>
      <vt:lpstr>'חברות בת - כיוונים'!WPrint_Area_W</vt:lpstr>
      <vt:lpstr>'יעדים וחכל'!WPrint_Area_W</vt:lpstr>
      <vt:lpstr>'מינהל חינוך'!WPrint_Area_W</vt:lpstr>
      <vt:lpstr>'מערכות מידע'!WPrint_Area_W</vt:lpstr>
      <vt:lpstr>'ריכוז האגפים'!WPrint_Area_W</vt:lpstr>
      <vt:lpstr>'אגף ההנדסה'!WPrint_TitlesW</vt:lpstr>
      <vt:lpstr>'אגף הפיקוח'!WPrint_TitlesW</vt:lpstr>
      <vt:lpstr>'אגף הרווחה'!WPrint_TitlesW</vt:lpstr>
      <vt:lpstr>'אגף לאיכות הסביבה'!WPrint_TitlesW</vt:lpstr>
      <vt:lpstr>'אגף מינהל לוגיסטיקה'!WPrint_TitlesW</vt:lpstr>
      <vt:lpstr>'הסכמי גג'!WPrint_TitlesW</vt:lpstr>
      <vt:lpstr>'חברות בת - כיוונים'!WPrint_TitlesW</vt:lpstr>
      <vt:lpstr>'יעדים וחכל'!WPrint_TitlesW</vt:lpstr>
      <vt:lpstr>'מינהל חינוך'!WPrint_TitlesW</vt:lpstr>
      <vt:lpstr>'מערכות מידע'!WPrint_TitlesW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גלית יפרח</cp:lastModifiedBy>
  <cp:lastPrinted>2017-12-04T07:22:25Z</cp:lastPrinted>
  <dcterms:created xsi:type="dcterms:W3CDTF">2005-02-22T14:42:36Z</dcterms:created>
  <dcterms:modified xsi:type="dcterms:W3CDTF">2018-01-10T09:37:15Z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