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CKLOG" sheetId="1" r:id="rId5"/>
    <sheet state="visible" name="BUDGET" sheetId="2" r:id="rId6"/>
    <sheet state="visible" name="Annexe budget extra" sheetId="3" r:id="rId7"/>
  </sheets>
  <definedNames/>
  <calcPr/>
</workbook>
</file>

<file path=xl/sharedStrings.xml><?xml version="1.0" encoding="utf-8"?>
<sst xmlns="http://schemas.openxmlformats.org/spreadsheetml/2006/main" count="97" uniqueCount="70">
  <si>
    <t>EPIC</t>
  </si>
  <si>
    <t>US#</t>
  </si>
  <si>
    <t>Rôle (En tant que)</t>
  </si>
  <si>
    <t>Action (Je veux)</t>
  </si>
  <si>
    <t>Bénéfice (Afin de)</t>
  </si>
  <si>
    <t>Column 1</t>
  </si>
  <si>
    <t>User story</t>
  </si>
  <si>
    <t>Priorité</t>
  </si>
  <si>
    <t>Dev days</t>
  </si>
  <si>
    <t>Comments</t>
  </si>
  <si>
    <t>Accès &amp; sécurité</t>
  </si>
  <si>
    <t>Collaborateur CA</t>
  </si>
  <si>
    <t>accéder au portail CAWL depuis ESTORE avec un accès OTP</t>
  </si>
  <si>
    <t>recevoir un mail et me connecter à une session valide pour 4 heures.</t>
  </si>
  <si>
    <t>P1</t>
  </si>
  <si>
    <t>Email set up and otp set up + testing and checks to validate logging out of the platform</t>
  </si>
  <si>
    <t>Dashboard</t>
  </si>
  <si>
    <t>Utilisateur</t>
  </si>
  <si>
    <t>arriver sur une page d'accueil synthétique (Blog + Résumé des ressources)</t>
  </si>
  <si>
    <t>avoir une vision globale des nouvelles ressources et actualités CAWL issues du site.</t>
  </si>
  <si>
    <t>Modules ressources</t>
  </si>
  <si>
    <t>naviguer entre les pages Marketing, Commercial et Formation</t>
  </si>
  <si>
    <t>accéder aux contenus et la page de détail pour télécharger les ressources.</t>
  </si>
  <si>
    <t>Module technique</t>
  </si>
  <si>
    <t>Expert Technique</t>
  </si>
  <si>
    <t>accéder au module technique avec 5 blocks (titre, description, URL de lien)</t>
  </si>
  <si>
    <t>retrouver l'accès à l'environnement dévelopeur et les ressources associées.</t>
  </si>
  <si>
    <t>P2</t>
  </si>
  <si>
    <t>Simulateur</t>
  </si>
  <si>
    <t>Conseiller</t>
  </si>
  <si>
    <t>utiliser un Simulateur métier</t>
  </si>
  <si>
    <t>réaliser des calculs rapides sans quitter l'interface.</t>
  </si>
  <si>
    <t>P3</t>
  </si>
  <si>
    <t>Disponibilté des services</t>
  </si>
  <si>
    <t>consulter la disponibilité des services</t>
  </si>
  <si>
    <t>connaître l'état du réseau en temps réel via un indicateur visuel.</t>
  </si>
  <si>
    <t>Project: Plateforme Agences
Client: CAWL
Date: 18/03/2025</t>
  </si>
  <si>
    <t>Art Director</t>
  </si>
  <si>
    <t>UX/UI Designer</t>
  </si>
  <si>
    <t>Developer</t>
  </si>
  <si>
    <t>Data Analyst</t>
  </si>
  <si>
    <t>CDP Senior</t>
  </si>
  <si>
    <t>CDP</t>
  </si>
  <si>
    <t>Directeur projet</t>
  </si>
  <si>
    <t>Directeur technique</t>
  </si>
  <si>
    <t>Directeur de production</t>
  </si>
  <si>
    <t>Tech lead</t>
  </si>
  <si>
    <t>SRE</t>
  </si>
  <si>
    <t>Mandays</t>
  </si>
  <si>
    <t>Budget</t>
  </si>
  <si>
    <t>Daily rate</t>
  </si>
  <si>
    <t>Hourly rate</t>
  </si>
  <si>
    <t>Management de projet et accompagnement</t>
  </si>
  <si>
    <t>Management (weekly, meetings, team coordination, project follow-up)</t>
  </si>
  <si>
    <t>UX/UI</t>
  </si>
  <si>
    <t>Création des wireframes et design responsives (Figma) selon déclinaison existant</t>
  </si>
  <si>
    <t>Set-up platform</t>
  </si>
  <si>
    <t>Dev/prod service deployment on Digital Ocean (infra/env setup, integration config)</t>
  </si>
  <si>
    <t>Technical Documentation (architecture and integration)</t>
  </si>
  <si>
    <t>Testing automatique</t>
  </si>
  <si>
    <t>Développement + recette + specs</t>
  </si>
  <si>
    <t>TOTAL - BUILD</t>
  </si>
  <si>
    <t>Project: Plateforme Agences
Client: CAWL
Date: 13/05/2026</t>
  </si>
  <si>
    <t>Développement extra suite à la validation des spécifications</t>
  </si>
  <si>
    <t xml:space="preserve">Implémentation règles de sécurité CISO lors du login </t>
  </si>
  <si>
    <t>Bloc LinkedIn dans la home page</t>
  </si>
  <si>
    <t xml:space="preserve">Nouveau UI page ressources utilisateurs </t>
  </si>
  <si>
    <t>Rendre la page assistance technique 100% éditable</t>
  </si>
  <si>
    <t>Data</t>
  </si>
  <si>
    <t>Installer tracking Matomo basique (par défaut)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</si>
</sst>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 &quot;* #,##0&quot;   &quot;;&quot;-&quot;* #,##0&quot;   &quot;;&quot; &quot;* &quot;-&quot;??&quot;   &quot;"/>
    <numFmt numFmtId="165" formatCode="#,##0;(#,##0)"/>
    <numFmt numFmtId="166" formatCode="0.0"/>
    <numFmt numFmtId="167" formatCode="#,##0.00[$€]"/>
    <numFmt numFmtId="168" formatCode="#,##0.0"/>
  </numFmts>
  <fonts count="12">
    <font>
      <sz val="10.0"/>
      <color rgb="FF000000"/>
      <name val="Arial"/>
      <scheme val="minor"/>
    </font>
    <font>
      <b/>
      <color theme="1"/>
      <name val="&quot;Google Sans Text&quot;"/>
    </font>
    <font>
      <b/>
      <color theme="1"/>
      <name val="Arial"/>
      <scheme val="minor"/>
    </font>
    <font>
      <b/>
      <color rgb="FF1F1F1F"/>
      <name val="&quot;Google Sans Text&quot;"/>
    </font>
    <font>
      <color rgb="FF1F1F1F"/>
      <name val="&quot;Google Sans Text&quot;"/>
    </font>
    <font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</font>
    <font/>
    <font>
      <sz val="8.0"/>
      <color theme="1"/>
      <name val="Arial"/>
    </font>
    <font>
      <b/>
      <sz val="12.0"/>
      <color rgb="FFFFFFFF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434343"/>
        <bgColor rgb="FF434343"/>
      </patternFill>
    </fill>
  </fills>
  <borders count="24">
    <border/>
    <border>
      <left style="thin">
        <color rgb="FF666666"/>
      </left>
      <right style="thin">
        <color rgb="FF666666"/>
      </right>
      <top style="thin">
        <color rgb="FF666666"/>
      </top>
    </border>
    <border>
      <top/>
      <bottom/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/>
    </border>
    <border>
      <right/>
      <top/>
    </border>
    <border>
      <bottom style="thin">
        <color rgb="FFFFFFFF"/>
      </bottom>
    </border>
    <border>
      <left style="thin">
        <color rgb="FF666666"/>
      </left>
      <top style="thin">
        <color rgb="FF666666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/>
    </border>
    <border>
      <left/>
      <right/>
      <bottom/>
    </border>
    <border>
      <left/>
      <right/>
    </border>
    <border>
      <right/>
      <bottom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/>
      <top/>
      <bottom/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readingOrder="0" shrinkToFit="0" vertical="center" wrapText="0"/>
    </xf>
    <xf borderId="0" fillId="2" fontId="3" numFmtId="0" xfId="0" applyAlignment="1" applyFill="1" applyFont="1">
      <alignment readingOrder="0" shrinkToFit="0" vertical="center" wrapText="0"/>
    </xf>
    <xf borderId="0" fillId="2" fontId="4" numFmtId="0" xfId="0" applyAlignment="1" applyFont="1">
      <alignment horizontal="center" readingOrder="0" shrinkToFit="0" vertical="center" wrapText="0"/>
    </xf>
    <xf borderId="0" fillId="2" fontId="4" numFmtId="0" xfId="0" applyAlignment="1" applyFont="1">
      <alignment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2" fontId="5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shrinkToFit="0" vertical="bottom" wrapText="1"/>
    </xf>
    <xf borderId="1" fillId="3" fontId="7" numFmtId="49" xfId="0" applyAlignment="1" applyBorder="1" applyFill="1" applyFont="1" applyNumberFormat="1">
      <alignment horizontal="center" shrinkToFit="0" vertical="bottom" wrapText="1"/>
    </xf>
    <xf borderId="2" fillId="4" fontId="8" numFmtId="164" xfId="0" applyAlignment="1" applyBorder="1" applyFill="1" applyFont="1" applyNumberFormat="1">
      <alignment vertical="bottom"/>
    </xf>
    <xf borderId="3" fillId="0" fontId="9" numFmtId="0" xfId="0" applyBorder="1" applyFont="1"/>
    <xf borderId="4" fillId="4" fontId="8" numFmtId="0" xfId="0" applyAlignment="1" applyBorder="1" applyFont="1">
      <alignment vertical="bottom"/>
    </xf>
    <xf borderId="5" fillId="4" fontId="8" numFmtId="0" xfId="0" applyAlignment="1" applyBorder="1" applyFont="1">
      <alignment vertical="bottom"/>
    </xf>
    <xf borderId="6" fillId="0" fontId="10" numFmtId="0" xfId="0" applyAlignment="1" applyBorder="1" applyFont="1">
      <alignment horizontal="right" vertical="bottom"/>
    </xf>
    <xf borderId="1" fillId="4" fontId="7" numFmtId="164" xfId="0" applyAlignment="1" applyBorder="1" applyFont="1" applyNumberFormat="1">
      <alignment horizontal="center" shrinkToFit="0" wrapText="1"/>
    </xf>
    <xf borderId="7" fillId="4" fontId="7" numFmtId="164" xfId="0" applyAlignment="1" applyBorder="1" applyFont="1" applyNumberFormat="1">
      <alignment horizontal="center" shrinkToFit="0" wrapText="1"/>
    </xf>
    <xf borderId="8" fillId="4" fontId="7" numFmtId="164" xfId="0" applyAlignment="1" applyBorder="1" applyFont="1" applyNumberFormat="1">
      <alignment horizontal="center" shrinkToFit="0" wrapText="1"/>
    </xf>
    <xf borderId="9" fillId="4" fontId="8" numFmtId="0" xfId="0" applyAlignment="1" applyBorder="1" applyFont="1">
      <alignment vertical="bottom"/>
    </xf>
    <xf borderId="0" fillId="0" fontId="10" numFmtId="0" xfId="0" applyAlignment="1" applyFont="1">
      <alignment horizontal="right" vertical="bottom"/>
    </xf>
    <xf borderId="10" fillId="4" fontId="8" numFmtId="164" xfId="0" applyAlignment="1" applyBorder="1" applyFont="1" applyNumberFormat="1">
      <alignment vertical="bottom"/>
    </xf>
    <xf borderId="11" fillId="4" fontId="8" numFmtId="0" xfId="0" applyAlignment="1" applyBorder="1" applyFont="1">
      <alignment vertical="bottom"/>
    </xf>
    <xf borderId="12" fillId="4" fontId="8" numFmtId="0" xfId="0" applyAlignment="1" applyBorder="1" applyFont="1">
      <alignment vertical="bottom"/>
    </xf>
    <xf borderId="1" fillId="5" fontId="11" numFmtId="49" xfId="0" applyAlignment="1" applyBorder="1" applyFill="1" applyFont="1" applyNumberFormat="1">
      <alignment shrinkToFit="0" vertical="bottom" wrapText="1"/>
    </xf>
    <xf borderId="1" fillId="5" fontId="11" numFmtId="165" xfId="0" applyAlignment="1" applyBorder="1" applyFont="1" applyNumberFormat="1">
      <alignment horizontal="center" shrinkToFit="0" vertical="bottom" wrapText="1"/>
    </xf>
    <xf borderId="8" fillId="5" fontId="11" numFmtId="166" xfId="0" applyAlignment="1" applyBorder="1" applyFont="1" applyNumberFormat="1">
      <alignment horizontal="center" shrinkToFit="0" vertical="bottom" wrapText="1"/>
    </xf>
    <xf borderId="8" fillId="5" fontId="11" numFmtId="167" xfId="0" applyAlignment="1" applyBorder="1" applyFont="1" applyNumberFormat="1">
      <alignment horizontal="center" shrinkToFit="0" vertical="bottom" wrapText="1"/>
    </xf>
    <xf borderId="8" fillId="4" fontId="7" numFmtId="49" xfId="0" applyAlignment="1" applyBorder="1" applyFont="1" applyNumberFormat="1">
      <alignment readingOrder="0" shrinkToFit="0" wrapText="1"/>
    </xf>
    <xf borderId="8" fillId="4" fontId="8" numFmtId="0" xfId="0" applyAlignment="1" applyBorder="1" applyFont="1">
      <alignment vertical="bottom"/>
    </xf>
    <xf borderId="8" fillId="4" fontId="7" numFmtId="3" xfId="0" applyAlignment="1" applyBorder="1" applyFont="1" applyNumberFormat="1">
      <alignment horizontal="center" readingOrder="0" shrinkToFit="0" vertical="bottom" wrapText="1"/>
    </xf>
    <xf borderId="8" fillId="4" fontId="8" numFmtId="3" xfId="0" applyAlignment="1" applyBorder="1" applyFont="1" applyNumberFormat="1">
      <alignment horizontal="center" readingOrder="0" vertical="bottom"/>
    </xf>
    <xf borderId="8" fillId="4" fontId="8" numFmtId="0" xfId="0" applyAlignment="1" applyBorder="1" applyFont="1">
      <alignment horizontal="center" readingOrder="0" vertical="bottom"/>
    </xf>
    <xf borderId="8" fillId="4" fontId="8" numFmtId="0" xfId="0" applyAlignment="1" applyBorder="1" applyFont="1">
      <alignment horizontal="center" vertical="bottom"/>
    </xf>
    <xf borderId="8" fillId="0" fontId="7" numFmtId="0" xfId="0" applyAlignment="1" applyBorder="1" applyFont="1">
      <alignment horizontal="center" shrinkToFit="0" vertical="bottom" wrapText="1"/>
    </xf>
    <xf borderId="13" fillId="4" fontId="8" numFmtId="0" xfId="0" applyAlignment="1" applyBorder="1" applyFont="1">
      <alignment vertical="bottom"/>
    </xf>
    <xf borderId="14" fillId="5" fontId="11" numFmtId="49" xfId="0" applyAlignment="1" applyBorder="1" applyFont="1" applyNumberFormat="1">
      <alignment shrinkToFit="0" vertical="bottom" wrapText="1"/>
    </xf>
    <xf borderId="14" fillId="5" fontId="11" numFmtId="165" xfId="0" applyAlignment="1" applyBorder="1" applyFont="1" applyNumberFormat="1">
      <alignment horizontal="center" shrinkToFit="0" vertical="bottom" wrapText="1"/>
    </xf>
    <xf borderId="0" fillId="0" fontId="8" numFmtId="0" xfId="0" applyAlignment="1" applyFont="1">
      <alignment vertical="bottom"/>
    </xf>
    <xf borderId="14" fillId="5" fontId="11" numFmtId="166" xfId="0" applyAlignment="1" applyBorder="1" applyFont="1" applyNumberFormat="1">
      <alignment horizontal="center" shrinkToFit="0" vertical="bottom" wrapText="1"/>
    </xf>
    <xf borderId="14" fillId="5" fontId="11" numFmtId="167" xfId="0" applyAlignment="1" applyBorder="1" applyFont="1" applyNumberFormat="1">
      <alignment horizontal="center" shrinkToFit="0" vertical="bottom" wrapText="1"/>
    </xf>
    <xf borderId="14" fillId="4" fontId="7" numFmtId="49" xfId="0" applyAlignment="1" applyBorder="1" applyFont="1" applyNumberFormat="1">
      <alignment readingOrder="0" shrinkToFit="0" vertical="bottom" wrapText="1"/>
    </xf>
    <xf borderId="14" fillId="4" fontId="8" numFmtId="0" xfId="0" applyAlignment="1" applyBorder="1" applyFont="1">
      <alignment vertical="bottom"/>
    </xf>
    <xf borderId="14" fillId="4" fontId="8" numFmtId="0" xfId="0" applyAlignment="1" applyBorder="1" applyFont="1">
      <alignment horizontal="center" readingOrder="0" vertical="bottom"/>
    </xf>
    <xf borderId="14" fillId="0" fontId="7" numFmtId="3" xfId="0" applyAlignment="1" applyBorder="1" applyFont="1" applyNumberFormat="1">
      <alignment horizontal="center" shrinkToFit="0" vertical="bottom" wrapText="1"/>
    </xf>
    <xf borderId="0" fillId="4" fontId="8" numFmtId="0" xfId="0" applyAlignment="1" applyFont="1">
      <alignment vertical="bottom"/>
    </xf>
    <xf borderId="14" fillId="5" fontId="11" numFmtId="167" xfId="0" applyAlignment="1" applyBorder="1" applyFont="1" applyNumberFormat="1">
      <alignment horizontal="right" shrinkToFit="0" vertical="bottom" wrapText="1"/>
    </xf>
    <xf borderId="14" fillId="4" fontId="7" numFmtId="0" xfId="0" applyAlignment="1" applyBorder="1" applyFont="1">
      <alignment shrinkToFit="0" vertical="bottom" wrapText="1"/>
    </xf>
    <xf borderId="15" fillId="4" fontId="8" numFmtId="0" xfId="0" applyAlignment="1" applyBorder="1" applyFont="1">
      <alignment vertical="bottom"/>
    </xf>
    <xf borderId="8" fillId="0" fontId="8" numFmtId="0" xfId="0" applyAlignment="1" applyBorder="1" applyFont="1">
      <alignment vertical="bottom"/>
    </xf>
    <xf borderId="8" fillId="4" fontId="8" numFmtId="3" xfId="0" applyAlignment="1" applyBorder="1" applyFont="1" applyNumberFormat="1">
      <alignment horizontal="center" vertical="bottom"/>
    </xf>
    <xf borderId="14" fillId="0" fontId="7" numFmtId="0" xfId="0" applyAlignment="1" applyBorder="1" applyFont="1">
      <alignment horizontal="center" shrinkToFit="0" vertical="bottom" wrapText="1"/>
    </xf>
    <xf borderId="8" fillId="5" fontId="11" numFmtId="49" xfId="0" applyAlignment="1" applyBorder="1" applyFont="1" applyNumberFormat="1">
      <alignment readingOrder="0" shrinkToFit="0" vertical="bottom" wrapText="1"/>
    </xf>
    <xf borderId="8" fillId="5" fontId="11" numFmtId="165" xfId="0" applyAlignment="1" applyBorder="1" applyFont="1" applyNumberFormat="1">
      <alignment horizontal="center" shrinkToFit="0" vertical="bottom" wrapText="1"/>
    </xf>
    <xf borderId="7" fillId="5" fontId="11" numFmtId="168" xfId="0" applyAlignment="1" applyBorder="1" applyFont="1" applyNumberFormat="1">
      <alignment horizontal="center" shrinkToFit="0" vertical="bottom" wrapText="1"/>
    </xf>
    <xf borderId="8" fillId="5" fontId="11" numFmtId="167" xfId="0" applyAlignment="1" applyBorder="1" applyFont="1" applyNumberFormat="1">
      <alignment horizontal="right" shrinkToFit="0" vertical="bottom" wrapText="1"/>
    </xf>
    <xf borderId="8" fillId="0" fontId="4" numFmtId="0" xfId="0" applyAlignment="1" applyBorder="1" applyFont="1">
      <alignment readingOrder="0"/>
    </xf>
    <xf borderId="8" fillId="0" fontId="8" numFmtId="4" xfId="0" applyAlignment="1" applyBorder="1" applyFont="1" applyNumberFormat="1">
      <alignment vertical="bottom"/>
    </xf>
    <xf borderId="8" fillId="0" fontId="7" numFmtId="3" xfId="0" applyAlignment="1" applyBorder="1" applyFont="1" applyNumberFormat="1">
      <alignment horizontal="center" shrinkToFit="0" vertical="bottom" wrapText="1"/>
    </xf>
    <xf borderId="8" fillId="0" fontId="8" numFmtId="168" xfId="0" applyAlignment="1" applyBorder="1" applyFont="1" applyNumberFormat="1">
      <alignment horizontal="center" vertical="bottom"/>
    </xf>
    <xf borderId="8" fillId="0" fontId="8" numFmtId="168" xfId="0" applyAlignment="1" applyBorder="1" applyFont="1" applyNumberFormat="1">
      <alignment horizontal="center" readingOrder="0" vertical="bottom"/>
    </xf>
    <xf borderId="8" fillId="0" fontId="7" numFmtId="4" xfId="0" applyAlignment="1" applyBorder="1" applyFont="1" applyNumberFormat="1">
      <alignment horizontal="center" shrinkToFit="0" vertical="bottom" wrapText="1"/>
    </xf>
    <xf borderId="16" fillId="4" fontId="8" numFmtId="0" xfId="0" applyAlignment="1" applyBorder="1" applyFont="1">
      <alignment vertical="bottom"/>
    </xf>
    <xf borderId="17" fillId="0" fontId="8" numFmtId="0" xfId="0" applyAlignment="1" applyBorder="1" applyFont="1">
      <alignment vertical="bottom"/>
    </xf>
    <xf borderId="18" fillId="0" fontId="8" numFmtId="0" xfId="0" applyAlignment="1" applyBorder="1" applyFont="1">
      <alignment vertical="bottom"/>
    </xf>
    <xf borderId="19" fillId="0" fontId="8" numFmtId="0" xfId="0" applyAlignment="1" applyBorder="1" applyFont="1">
      <alignment vertical="bottom"/>
    </xf>
    <xf borderId="19" fillId="0" fontId="8" numFmtId="0" xfId="0" applyAlignment="1" applyBorder="1" applyFont="1">
      <alignment readingOrder="0" vertical="bottom"/>
    </xf>
    <xf borderId="19" fillId="0" fontId="8" numFmtId="168" xfId="0" applyAlignment="1" applyBorder="1" applyFont="1" applyNumberFormat="1">
      <alignment vertical="bottom"/>
    </xf>
    <xf borderId="20" fillId="0" fontId="8" numFmtId="0" xfId="0" applyAlignment="1" applyBorder="1" applyFont="1">
      <alignment readingOrder="0" vertical="bottom"/>
    </xf>
    <xf borderId="20" fillId="0" fontId="8" numFmtId="0" xfId="0" applyAlignment="1" applyBorder="1" applyFont="1">
      <alignment vertical="bottom"/>
    </xf>
    <xf borderId="21" fillId="0" fontId="8" numFmtId="0" xfId="0" applyAlignment="1" applyBorder="1" applyFont="1">
      <alignment vertical="bottom"/>
    </xf>
    <xf borderId="21" fillId="0" fontId="8" numFmtId="4" xfId="0" applyAlignment="1" applyBorder="1" applyFont="1" applyNumberFormat="1">
      <alignment readingOrder="0" vertical="bottom"/>
    </xf>
    <xf borderId="18" fillId="0" fontId="8" numFmtId="0" xfId="0" applyAlignment="1" applyBorder="1" applyFont="1">
      <alignment readingOrder="0" vertical="bottom"/>
    </xf>
    <xf borderId="15" fillId="6" fontId="11" numFmtId="49" xfId="0" applyAlignment="1" applyBorder="1" applyFill="1" applyFont="1" applyNumberFormat="1">
      <alignment shrinkToFit="0" vertical="bottom" wrapText="1"/>
    </xf>
    <xf borderId="22" fillId="0" fontId="9" numFmtId="0" xfId="0" applyBorder="1" applyFont="1"/>
    <xf borderId="23" fillId="6" fontId="11" numFmtId="2" xfId="0" applyAlignment="1" applyBorder="1" applyFont="1" applyNumberFormat="1">
      <alignment horizontal="center" shrinkToFit="0" vertical="bottom" wrapText="1"/>
    </xf>
    <xf borderId="14" fillId="6" fontId="11" numFmtId="167" xfId="0" applyAlignment="1" applyBorder="1" applyFont="1" applyNumberFormat="1">
      <alignment horizontal="right" shrinkToFit="0" vertical="bottom" wrapText="1"/>
    </xf>
    <xf borderId="8" fillId="0" fontId="7" numFmtId="4" xfId="0" applyAlignment="1" applyBorder="1" applyFont="1" applyNumberFormat="1">
      <alignment horizontal="center" readingOrder="0" shrinkToFit="0" vertical="bottom" wrapText="1"/>
    </xf>
    <xf borderId="8" fillId="0" fontId="8" numFmtId="4" xfId="0" applyAlignment="1" applyBorder="1" applyFont="1" applyNumberFormat="1">
      <alignment horizontal="center" readingOrder="0" vertical="bottom"/>
    </xf>
    <xf borderId="2" fillId="4" fontId="8" numFmtId="4" xfId="0" applyAlignment="1" applyBorder="1" applyFont="1" applyNumberFormat="1">
      <alignment vertical="bottom"/>
    </xf>
    <xf borderId="8" fillId="0" fontId="8" numFmtId="4" xfId="0" applyAlignment="1" applyBorder="1" applyFont="1" applyNumberFormat="1">
      <alignment readingOrder="0" vertical="bottom"/>
    </xf>
    <xf borderId="5" fillId="4" fontId="8" numFmtId="4" xfId="0" applyAlignment="1" applyBorder="1" applyFont="1" applyNumberFormat="1">
      <alignment vertical="bottom"/>
    </xf>
    <xf borderId="0" fillId="4" fontId="8" numFmtId="4" xfId="0" applyAlignment="1" applyFont="1" applyNumberFormat="1">
      <alignment vertical="bottom"/>
    </xf>
    <xf borderId="0" fillId="0" fontId="8" numFmtId="4" xfId="0" applyAlignment="1" applyFont="1" applyNumberFormat="1">
      <alignment vertical="bottom"/>
    </xf>
    <xf borderId="14" fillId="5" fontId="11" numFmtId="49" xfId="0" applyAlignment="1" applyBorder="1" applyFont="1" applyNumberFormat="1">
      <alignment readingOrder="0" shrinkToFit="0" vertical="bottom" wrapText="1"/>
    </xf>
    <xf borderId="14" fillId="5" fontId="11" numFmtId="4" xfId="0" applyAlignment="1" applyBorder="1" applyFont="1" applyNumberFormat="1">
      <alignment horizontal="center" shrinkToFit="0" vertical="bottom" wrapText="1"/>
    </xf>
    <xf borderId="8" fillId="4" fontId="8" numFmtId="4" xfId="0" applyAlignment="1" applyBorder="1" applyFont="1" applyNumberFormat="1">
      <alignment horizontal="center" readingOrder="0" vertical="bottom"/>
    </xf>
    <xf borderId="14" fillId="4" fontId="8" numFmtId="4" xfId="0" applyAlignment="1" applyBorder="1" applyFont="1" applyNumberFormat="1">
      <alignment horizontal="center" readingOrder="0" vertical="bottom"/>
    </xf>
    <xf borderId="14" fillId="4" fontId="8" numFmtId="4" xfId="0" applyAlignment="1" applyBorder="1" applyFont="1" applyNumberFormat="1">
      <alignment horizontal="center" vertical="bottom"/>
    </xf>
    <xf borderId="14" fillId="0" fontId="7" numFmtId="4" xfId="0" applyAlignment="1" applyBorder="1" applyFont="1" applyNumberFormat="1">
      <alignment horizontal="center" shrinkToFit="0" vertical="bottom" wrapText="1"/>
    </xf>
    <xf borderId="19" fillId="0" fontId="8" numFmtId="4" xfId="0" applyAlignment="1" applyBorder="1" applyFont="1" applyNumberFormat="1">
      <alignment vertical="bottom"/>
    </xf>
    <xf borderId="19" fillId="0" fontId="8" numFmtId="4" xfId="0" applyAlignment="1" applyBorder="1" applyFont="1" applyNumberFormat="1">
      <alignment readingOrder="0" vertical="bottom"/>
    </xf>
    <xf borderId="20" fillId="0" fontId="8" numFmtId="4" xfId="0" applyAlignment="1" applyBorder="1" applyFont="1" applyNumberFormat="1">
      <alignment readingOrder="0" vertical="bottom"/>
    </xf>
    <xf borderId="20" fillId="0" fontId="8" numFmtId="4" xfId="0" applyAlignment="1" applyBorder="1" applyFont="1" applyNumberFormat="1">
      <alignment vertical="bottom"/>
    </xf>
    <xf borderId="18" fillId="0" fontId="8" numFmtId="4" xfId="0" applyAlignment="1" applyBorder="1" applyFont="1" applyNumberFormat="1">
      <alignment vertical="bottom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count="4" pivot="0" name="BACKLOG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2" pivot="0" name="BUDGET-style">
      <tableStyleElement dxfId="2" type="firstRowStripe"/>
      <tableStyleElement dxfId="3" type="secondRowStripe"/>
    </tableStyle>
    <tableStyle count="2" pivot="0" name="Annexe budget extra-style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J7" displayName="Table1" name="Table1" id="1">
  <tableColumns count="10">
    <tableColumn name="EPIC" id="1"/>
    <tableColumn name="US#" id="2"/>
    <tableColumn name="Rôle (En tant que)" id="3"/>
    <tableColumn name="Action (Je veux)" id="4"/>
    <tableColumn name="Bénéfice (Afin de)" id="5"/>
    <tableColumn name="Column 1" id="6"/>
    <tableColumn name="User story" id="7"/>
    <tableColumn name="Priorité" id="8"/>
    <tableColumn name="Dev days" id="9"/>
    <tableColumn name="Comments" id="10"/>
  </tableColumns>
  <tableStyleInfo name="BACKLOG-style" showColumnStripes="0" showFirstColumn="1" showLastColumn="1" showRowStripes="1"/>
</table>
</file>

<file path=xl/tables/table2.xml><?xml version="1.0" encoding="utf-8"?>
<table xmlns="http://schemas.openxmlformats.org/spreadsheetml/2006/main" headerRowCount="0" ref="A19:A23" displayName="Table_1" name="Table_1" id="2">
  <tableColumns count="1">
    <tableColumn name="Column1" id="1"/>
  </tableColumns>
  <tableStyleInfo name="BUDGET-style" showColumnStripes="0" showFirstColumn="1" showLastColumn="1" showRowStripes="1"/>
</table>
</file>

<file path=xl/tables/table3.xml><?xml version="1.0" encoding="utf-8"?>
<table xmlns="http://schemas.openxmlformats.org/spreadsheetml/2006/main" headerRowCount="0" ref="A8:A14" displayName="Table_2" name="Table_2" id="3">
  <tableColumns count="1">
    <tableColumn name="Column1" id="1"/>
  </tableColumns>
  <tableStyleInfo name="Annexe budget extr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5"/>
    <col customWidth="1" min="2" max="2" width="8.88"/>
    <col customWidth="1" hidden="1" min="3" max="3" width="17.38"/>
    <col customWidth="1" hidden="1" min="4" max="4" width="63.75"/>
    <col customWidth="1" hidden="1" min="5" max="5" width="64.88"/>
    <col customWidth="1" min="6" max="6" width="150.25"/>
    <col customWidth="1" hidden="1" min="7" max="7" width="139.0"/>
    <col customWidth="1" min="8" max="8" width="14.75"/>
    <col customWidth="1" hidden="1" min="10" max="10" width="66.38"/>
  </cols>
  <sheetData>
    <row r="1" ht="22.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</row>
    <row r="2" ht="22.5" customHeight="1">
      <c r="A2" s="4" t="s">
        <v>10</v>
      </c>
      <c r="B2" s="5">
        <v>1.1</v>
      </c>
      <c r="C2" s="6" t="s">
        <v>11</v>
      </c>
      <c r="D2" s="6" t="s">
        <v>12</v>
      </c>
      <c r="E2" s="6" t="s">
        <v>13</v>
      </c>
      <c r="F2" s="6" t="str">
        <f t="shared" ref="F2:F7" si="1">CONCATENATE(" En tant que ",C2," je veux ",D2," afin de ",E2)</f>
        <v> En tant que Collaborateur CA je veux accéder au portail CAWL depuis ESTORE avec un accès OTP afin de recevoir un mail et me connecter à une session valide pour 4 heures.</v>
      </c>
      <c r="G2" s="6" t="str">
        <f>IFERROR(__xludf.DUMMYFUNCTION("GOOGLETRANSLATE(F2,""fr"",""en"")"),"As a CA Collaborator, I want to access the CAWL portal from ESTORE with OTP access in order to receive an email and connect to a session valid for 4 hours.")</f>
        <v>As a CA Collaborator, I want to access the CAWL portal from ESTORE with OTP access in order to receive an email and connect to a session valid for 4 hours.</v>
      </c>
      <c r="H2" s="7" t="s">
        <v>14</v>
      </c>
      <c r="I2" s="8">
        <v>3.0</v>
      </c>
      <c r="J2" s="9" t="s">
        <v>15</v>
      </c>
    </row>
    <row r="3" ht="22.5" customHeight="1">
      <c r="A3" s="4" t="s">
        <v>16</v>
      </c>
      <c r="B3" s="5">
        <v>2.1</v>
      </c>
      <c r="C3" s="6" t="s">
        <v>17</v>
      </c>
      <c r="D3" s="6" t="s">
        <v>18</v>
      </c>
      <c r="E3" s="6" t="s">
        <v>19</v>
      </c>
      <c r="F3" s="6" t="str">
        <f t="shared" si="1"/>
        <v> En tant que Utilisateur je veux arriver sur une page d'accueil synthétique (Blog + Résumé des ressources) afin de avoir une vision globale des nouvelles ressources et actualités CAWL issues du site.</v>
      </c>
      <c r="G3" s="6" t="str">
        <f>IFERROR(__xludf.DUMMYFUNCTION("GOOGLETRANSLATE(F3,""fr"",""en"")"),"As a User, I want to arrive at a concise homepage (Blog + Resource Summary) in order to have an overall view of the new CAWL resources and news from the site.")</f>
        <v>As a User, I want to arrive at a concise homepage (Blog + Resource Summary) in order to have an overall view of the new CAWL resources and news from the site.</v>
      </c>
      <c r="H3" s="7" t="s">
        <v>14</v>
      </c>
      <c r="I3" s="8">
        <v>5.0</v>
      </c>
      <c r="J3" s="8"/>
    </row>
    <row r="4" ht="22.5" customHeight="1">
      <c r="A4" s="4" t="s">
        <v>20</v>
      </c>
      <c r="B4" s="5">
        <v>2.2</v>
      </c>
      <c r="C4" s="6" t="s">
        <v>17</v>
      </c>
      <c r="D4" s="6" t="s">
        <v>21</v>
      </c>
      <c r="E4" s="6" t="s">
        <v>22</v>
      </c>
      <c r="F4" s="6" t="str">
        <f t="shared" si="1"/>
        <v> En tant que Utilisateur je veux naviguer entre les pages Marketing, Commercial et Formation afin de accéder aux contenus et la page de détail pour télécharger les ressources.</v>
      </c>
      <c r="G4" s="6" t="str">
        <f>IFERROR(__xludf.DUMMYFUNCTION("GOOGLETRANSLATE(F4,""fr"",""en"")"),"As a User, I want to navigate between the Marketing, Commercial and Training pages to access content and the details page to download resources.")</f>
        <v>As a User, I want to navigate between the Marketing, Commercial and Training pages to access content and the details page to download resources.</v>
      </c>
      <c r="H4" s="7" t="s">
        <v>14</v>
      </c>
      <c r="I4" s="8">
        <v>3.0</v>
      </c>
      <c r="J4" s="8"/>
    </row>
    <row r="5" ht="22.5" customHeight="1">
      <c r="A5" s="4" t="s">
        <v>23</v>
      </c>
      <c r="B5" s="5">
        <v>2.4</v>
      </c>
      <c r="C5" s="6" t="s">
        <v>24</v>
      </c>
      <c r="D5" s="6" t="s">
        <v>25</v>
      </c>
      <c r="E5" s="6" t="s">
        <v>26</v>
      </c>
      <c r="F5" s="6" t="str">
        <f t="shared" si="1"/>
        <v> En tant que Expert Technique je veux accéder au module technique avec 5 blocks (titre, description, URL de lien) afin de retrouver l'accès à l'environnement dévelopeur et les ressources associées.</v>
      </c>
      <c r="G5" s="6" t="str">
        <f>IFERROR(__xludf.DUMMYFUNCTION("GOOGLETRANSLATE(F5,""fr"",""en"")"),"As a Technical Expert, I want to access the technical module with 5 blocks (title, description, link URL) in order to regain access to the developer environment and associated resources.")</f>
        <v>As a Technical Expert, I want to access the technical module with 5 blocks (title, description, link URL) in order to regain access to the developer environment and associated resources.</v>
      </c>
      <c r="H5" s="7" t="s">
        <v>27</v>
      </c>
      <c r="I5" s="8">
        <v>4.0</v>
      </c>
      <c r="J5" s="8"/>
    </row>
    <row r="6" ht="22.5" customHeight="1">
      <c r="A6" s="4" t="s">
        <v>28</v>
      </c>
      <c r="B6" s="5">
        <v>3.1</v>
      </c>
      <c r="C6" s="6" t="s">
        <v>29</v>
      </c>
      <c r="D6" s="6" t="s">
        <v>30</v>
      </c>
      <c r="E6" s="6" t="s">
        <v>31</v>
      </c>
      <c r="F6" s="6" t="str">
        <f t="shared" si="1"/>
        <v> En tant que Conseiller je veux utiliser un Simulateur métier afin de réaliser des calculs rapides sans quitter l'interface.</v>
      </c>
      <c r="G6" s="6" t="str">
        <f>IFERROR(__xludf.DUMMYFUNCTION("GOOGLETRANSLATE(F6,""fr"",""en"")"),"As an Advisor, I want to use a Business Simulator to perform quick calculations without leaving the interface.")</f>
        <v>As an Advisor, I want to use a Business Simulator to perform quick calculations without leaving the interface.</v>
      </c>
      <c r="H6" s="7" t="s">
        <v>32</v>
      </c>
      <c r="I6" s="8">
        <v>4.0</v>
      </c>
      <c r="J6" s="8"/>
    </row>
    <row r="7" ht="22.5" customHeight="1">
      <c r="A7" s="10" t="s">
        <v>33</v>
      </c>
      <c r="B7" s="11">
        <v>4.1</v>
      </c>
      <c r="C7" s="12" t="s">
        <v>11</v>
      </c>
      <c r="D7" s="12" t="s">
        <v>34</v>
      </c>
      <c r="E7" s="12" t="s">
        <v>35</v>
      </c>
      <c r="F7" s="12" t="str">
        <f t="shared" si="1"/>
        <v> En tant que Collaborateur CA je veux consulter la disponibilité des services afin de connaître l'état du réseau en temps réel via un indicateur visuel.</v>
      </c>
      <c r="G7" s="12" t="str">
        <f>IFERROR(__xludf.DUMMYFUNCTION("GOOGLETRANSLATE(F7,""fr"",""en"")"),"As a CA Collaborator, I want to check service availability to know the real-time network status via a visual indicator.")</f>
        <v>As a CA Collaborator, I want to check service availability to know the real-time network status via a visual indicator.</v>
      </c>
      <c r="H7" s="13" t="s">
        <v>32</v>
      </c>
      <c r="I7" s="14">
        <v>5.0</v>
      </c>
      <c r="J7" s="8"/>
    </row>
    <row r="10">
      <c r="G10" s="15" t="s">
        <v>15</v>
      </c>
    </row>
  </sheetData>
  <dataValidations>
    <dataValidation type="list" allowBlank="1" sqref="H2:H7">
      <formula1>"P1,P2,P3"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8.75"/>
    <col customWidth="1" min="2" max="2" width="9.75"/>
    <col customWidth="1" min="3" max="3" width="12.5"/>
    <col customWidth="1" min="4" max="4" width="8.63"/>
    <col customWidth="1" min="5" max="5" width="10.38"/>
    <col customWidth="1" min="6" max="6" width="9.25"/>
    <col customWidth="1" min="7" max="7" width="5.63"/>
    <col customWidth="1" min="8" max="8" width="8.0"/>
    <col customWidth="1" min="9" max="9" width="8.5"/>
    <col customWidth="1" min="10" max="10" width="10.25"/>
    <col customWidth="1" min="11" max="11" width="8.0"/>
    <col customWidth="1" min="12" max="12" width="12.75"/>
    <col customWidth="1" min="14" max="14" width="7.75"/>
    <col customWidth="1" min="15" max="15" width="10.63"/>
  </cols>
  <sheetData>
    <row r="1">
      <c r="A1" s="16" t="s">
        <v>36</v>
      </c>
      <c r="B1" s="17" t="s">
        <v>37</v>
      </c>
      <c r="C1" s="17" t="s">
        <v>38</v>
      </c>
      <c r="D1" s="17" t="s">
        <v>39</v>
      </c>
      <c r="E1" s="17" t="s">
        <v>40</v>
      </c>
      <c r="F1" s="17" t="s">
        <v>41</v>
      </c>
      <c r="G1" s="17" t="s">
        <v>42</v>
      </c>
      <c r="H1" s="17" t="s">
        <v>43</v>
      </c>
      <c r="I1" s="17" t="s">
        <v>44</v>
      </c>
      <c r="J1" s="17" t="s">
        <v>45</v>
      </c>
      <c r="K1" s="17" t="s">
        <v>46</v>
      </c>
      <c r="L1" s="17" t="s">
        <v>47</v>
      </c>
      <c r="M1" s="18"/>
      <c r="N1" s="17" t="s">
        <v>48</v>
      </c>
      <c r="O1" s="17" t="s">
        <v>49</v>
      </c>
    </row>
    <row r="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8"/>
      <c r="N2" s="19"/>
      <c r="O2" s="19"/>
    </row>
    <row r="3" ht="18.75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0"/>
      <c r="O3" s="21"/>
    </row>
    <row r="4">
      <c r="A4" s="22" t="s">
        <v>50</v>
      </c>
      <c r="B4" s="23">
        <v>920.0</v>
      </c>
      <c r="C4" s="23">
        <v>720.0</v>
      </c>
      <c r="D4" s="23">
        <v>880.0</v>
      </c>
      <c r="E4" s="23">
        <v>880.0</v>
      </c>
      <c r="F4" s="23">
        <v>720.0</v>
      </c>
      <c r="G4" s="23">
        <v>650.0</v>
      </c>
      <c r="H4" s="23">
        <v>920.0</v>
      </c>
      <c r="I4" s="23">
        <v>1400.0</v>
      </c>
      <c r="J4" s="23">
        <v>1050.0</v>
      </c>
      <c r="K4" s="24">
        <v>1050.0</v>
      </c>
      <c r="L4" s="25">
        <v>1050.0</v>
      </c>
      <c r="M4" s="18"/>
      <c r="N4" s="26"/>
      <c r="O4" s="26"/>
    </row>
    <row r="5">
      <c r="A5" s="27" t="s">
        <v>51</v>
      </c>
      <c r="B5" s="25">
        <f t="shared" ref="B5:L5" si="1">B4/7</f>
        <v>131.4285714</v>
      </c>
      <c r="C5" s="25">
        <f t="shared" si="1"/>
        <v>102.8571429</v>
      </c>
      <c r="D5" s="25">
        <f t="shared" si="1"/>
        <v>125.7142857</v>
      </c>
      <c r="E5" s="25">
        <f t="shared" si="1"/>
        <v>125.7142857</v>
      </c>
      <c r="F5" s="25">
        <f t="shared" si="1"/>
        <v>102.8571429</v>
      </c>
      <c r="G5" s="25">
        <f t="shared" si="1"/>
        <v>92.85714286</v>
      </c>
      <c r="H5" s="25">
        <f t="shared" si="1"/>
        <v>131.4285714</v>
      </c>
      <c r="I5" s="25">
        <f t="shared" si="1"/>
        <v>200</v>
      </c>
      <c r="J5" s="25">
        <f t="shared" si="1"/>
        <v>150</v>
      </c>
      <c r="K5" s="25">
        <f t="shared" si="1"/>
        <v>150</v>
      </c>
      <c r="L5" s="25">
        <f t="shared" si="1"/>
        <v>150</v>
      </c>
      <c r="M5" s="28"/>
      <c r="N5" s="29"/>
      <c r="O5" s="29"/>
    </row>
    <row r="6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21"/>
      <c r="N6" s="29"/>
      <c r="O6" s="29"/>
    </row>
    <row r="7">
      <c r="A7" s="31" t="s">
        <v>52</v>
      </c>
      <c r="B7" s="32">
        <f t="shared" ref="B7:L7" si="2">B4*SUM(B8)</f>
        <v>0</v>
      </c>
      <c r="C7" s="32">
        <f t="shared" si="2"/>
        <v>0</v>
      </c>
      <c r="D7" s="32">
        <f t="shared" si="2"/>
        <v>0</v>
      </c>
      <c r="E7" s="32">
        <f t="shared" si="2"/>
        <v>0</v>
      </c>
      <c r="F7" s="32">
        <f t="shared" si="2"/>
        <v>0</v>
      </c>
      <c r="G7" s="32">
        <f t="shared" si="2"/>
        <v>1950</v>
      </c>
      <c r="H7" s="32">
        <f t="shared" si="2"/>
        <v>1840</v>
      </c>
      <c r="I7" s="32">
        <f t="shared" si="2"/>
        <v>0</v>
      </c>
      <c r="J7" s="32">
        <f t="shared" si="2"/>
        <v>0</v>
      </c>
      <c r="K7" s="32">
        <f t="shared" si="2"/>
        <v>525</v>
      </c>
      <c r="L7" s="32">
        <f t="shared" si="2"/>
        <v>1050</v>
      </c>
      <c r="M7" s="18"/>
      <c r="N7" s="33">
        <f>SUM(N8)</f>
        <v>6.5</v>
      </c>
      <c r="O7" s="34">
        <f>SUM(B7:L7)</f>
        <v>5365</v>
      </c>
    </row>
    <row r="8">
      <c r="A8" s="35" t="s">
        <v>53</v>
      </c>
      <c r="B8" s="36"/>
      <c r="C8" s="36"/>
      <c r="D8" s="36"/>
      <c r="E8" s="36"/>
      <c r="F8" s="36"/>
      <c r="G8" s="37">
        <v>3.0</v>
      </c>
      <c r="H8" s="38">
        <v>2.0</v>
      </c>
      <c r="I8" s="36"/>
      <c r="J8" s="36"/>
      <c r="K8" s="39">
        <v>0.5</v>
      </c>
      <c r="L8" s="40">
        <v>1.0</v>
      </c>
      <c r="M8" s="18"/>
      <c r="N8" s="41">
        <f>SUM(B8:L8)</f>
        <v>6.5</v>
      </c>
      <c r="O8" s="42"/>
    </row>
    <row r="9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18"/>
      <c r="N9" s="30"/>
      <c r="O9" s="30"/>
    </row>
    <row r="10">
      <c r="A10" s="43" t="s">
        <v>54</v>
      </c>
      <c r="B10" s="44">
        <f t="shared" ref="B10:L10" si="3">SUM(B11)*B4</f>
        <v>0</v>
      </c>
      <c r="C10" s="44">
        <f t="shared" si="3"/>
        <v>1440</v>
      </c>
      <c r="D10" s="44">
        <f t="shared" si="3"/>
        <v>0</v>
      </c>
      <c r="E10" s="44">
        <f t="shared" si="3"/>
        <v>0</v>
      </c>
      <c r="F10" s="44">
        <f t="shared" si="3"/>
        <v>0</v>
      </c>
      <c r="G10" s="44">
        <f t="shared" si="3"/>
        <v>325</v>
      </c>
      <c r="H10" s="44">
        <f t="shared" si="3"/>
        <v>0</v>
      </c>
      <c r="I10" s="44">
        <f t="shared" si="3"/>
        <v>0</v>
      </c>
      <c r="J10" s="44">
        <f t="shared" si="3"/>
        <v>0</v>
      </c>
      <c r="K10" s="44">
        <f t="shared" si="3"/>
        <v>0</v>
      </c>
      <c r="L10" s="44">
        <f t="shared" si="3"/>
        <v>0</v>
      </c>
      <c r="M10" s="45"/>
      <c r="N10" s="46">
        <f>SUM(N11)</f>
        <v>2.5</v>
      </c>
      <c r="O10" s="47">
        <f>SUM(B10:L10)</f>
        <v>1765</v>
      </c>
    </row>
    <row r="11">
      <c r="A11" s="48" t="s">
        <v>55</v>
      </c>
      <c r="B11" s="38"/>
      <c r="C11" s="38">
        <v>2.0</v>
      </c>
      <c r="D11" s="49"/>
      <c r="E11" s="49"/>
      <c r="F11" s="49"/>
      <c r="G11" s="50">
        <v>0.5</v>
      </c>
      <c r="H11" s="49"/>
      <c r="I11" s="49"/>
      <c r="J11" s="49"/>
      <c r="K11" s="49"/>
      <c r="L11" s="49"/>
      <c r="M11" s="45"/>
      <c r="N11" s="51">
        <f>SUM(B11:L11)</f>
        <v>2.5</v>
      </c>
      <c r="O11" s="42"/>
    </row>
    <row r="1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45"/>
      <c r="O12" s="45"/>
    </row>
    <row r="13">
      <c r="A13" s="43" t="s">
        <v>56</v>
      </c>
      <c r="B13" s="44">
        <f t="shared" ref="B13:C13" si="4">SUM(B14:B15)*B4</f>
        <v>0</v>
      </c>
      <c r="C13" s="44">
        <f t="shared" si="4"/>
        <v>0</v>
      </c>
      <c r="D13" s="44">
        <f>SUM(D14:D16)*D4</f>
        <v>1760</v>
      </c>
      <c r="E13" s="32">
        <f t="shared" ref="E13:L13" si="5">SUM(E14:E15)*E4</f>
        <v>0</v>
      </c>
      <c r="F13" s="32">
        <f t="shared" si="5"/>
        <v>0</v>
      </c>
      <c r="G13" s="32">
        <f t="shared" si="5"/>
        <v>0</v>
      </c>
      <c r="H13" s="32">
        <f t="shared" si="5"/>
        <v>0</v>
      </c>
      <c r="I13" s="32">
        <f t="shared" si="5"/>
        <v>0</v>
      </c>
      <c r="J13" s="32">
        <f t="shared" si="5"/>
        <v>0</v>
      </c>
      <c r="K13" s="32">
        <f t="shared" si="5"/>
        <v>0</v>
      </c>
      <c r="L13" s="32">
        <f t="shared" si="5"/>
        <v>1050</v>
      </c>
      <c r="M13" s="21"/>
      <c r="N13" s="46">
        <f>SUM(N14:N16)</f>
        <v>3</v>
      </c>
      <c r="O13" s="53">
        <f>SUM(B13:L13)</f>
        <v>2810</v>
      </c>
    </row>
    <row r="14">
      <c r="A14" s="54" t="s">
        <v>57</v>
      </c>
      <c r="B14" s="55"/>
      <c r="C14" s="36"/>
      <c r="D14" s="36"/>
      <c r="E14" s="56"/>
      <c r="F14" s="36"/>
      <c r="G14" s="49"/>
      <c r="H14" s="49"/>
      <c r="I14" s="49"/>
      <c r="J14" s="49"/>
      <c r="K14" s="49"/>
      <c r="L14" s="57">
        <v>1.0</v>
      </c>
      <c r="M14" s="21"/>
      <c r="N14" s="58">
        <f t="shared" ref="N14:N16" si="6">SUM(B14:L14)</f>
        <v>1</v>
      </c>
      <c r="O14" s="42"/>
    </row>
    <row r="15">
      <c r="A15" s="54" t="s">
        <v>58</v>
      </c>
      <c r="B15" s="55"/>
      <c r="C15" s="36"/>
      <c r="D15" s="57">
        <v>1.0</v>
      </c>
      <c r="E15" s="56"/>
      <c r="F15" s="36"/>
      <c r="G15" s="49"/>
      <c r="H15" s="49"/>
      <c r="I15" s="49"/>
      <c r="J15" s="49"/>
      <c r="K15" s="49"/>
      <c r="L15" s="49"/>
      <c r="M15" s="18"/>
      <c r="N15" s="58">
        <f t="shared" si="6"/>
        <v>1</v>
      </c>
      <c r="O15" s="42"/>
    </row>
    <row r="16">
      <c r="A16" s="54" t="s">
        <v>59</v>
      </c>
      <c r="B16" s="55"/>
      <c r="C16" s="36"/>
      <c r="D16" s="57">
        <v>1.0</v>
      </c>
      <c r="E16" s="56"/>
      <c r="F16" s="36"/>
      <c r="G16" s="49"/>
      <c r="H16" s="49"/>
      <c r="I16" s="49"/>
      <c r="J16" s="49"/>
      <c r="K16" s="49"/>
      <c r="L16" s="49"/>
      <c r="M16" s="18"/>
      <c r="N16" s="58">
        <f t="shared" si="6"/>
        <v>1</v>
      </c>
      <c r="O16" s="42"/>
    </row>
    <row r="17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>
      <c r="A18" s="59" t="s">
        <v>60</v>
      </c>
      <c r="B18" s="60">
        <f t="shared" ref="B18:C18" si="7">SUM(B19:B22)*B4</f>
        <v>0</v>
      </c>
      <c r="C18" s="60">
        <f t="shared" si="7"/>
        <v>0</v>
      </c>
      <c r="D18" s="60">
        <f>SUM(D19:D23)*D4</f>
        <v>16720</v>
      </c>
      <c r="E18" s="60">
        <f t="shared" ref="E18:F18" si="8">SUM(E19:E22)*E4</f>
        <v>0</v>
      </c>
      <c r="F18" s="60">
        <f t="shared" si="8"/>
        <v>0</v>
      </c>
      <c r="G18" s="60">
        <f>SUM(G19:G23)*G4</f>
        <v>2470</v>
      </c>
      <c r="H18" s="60">
        <f t="shared" ref="H18:J18" si="9">SUM(H19:H22)*H4</f>
        <v>0</v>
      </c>
      <c r="I18" s="60">
        <f t="shared" si="9"/>
        <v>0</v>
      </c>
      <c r="J18" s="60">
        <f t="shared" si="9"/>
        <v>0</v>
      </c>
      <c r="K18" s="60">
        <f>SUM(K19:K23)*K4</f>
        <v>1995</v>
      </c>
      <c r="L18" s="60">
        <f>SUM(L19:L22)*L4</f>
        <v>0</v>
      </c>
      <c r="M18" s="21"/>
      <c r="N18" s="61">
        <f>SUM(N19:N23)</f>
        <v>24.7</v>
      </c>
      <c r="O18" s="62">
        <f>SUM(B18:L18)</f>
        <v>21185</v>
      </c>
    </row>
    <row r="19">
      <c r="A19" s="63" t="s">
        <v>10</v>
      </c>
      <c r="B19" s="64"/>
      <c r="C19" s="64"/>
      <c r="D19" s="65">
        <f>SUMIF(BACKLOG!A:A, A19, BACKLOG!I:I)</f>
        <v>3</v>
      </c>
      <c r="E19" s="64"/>
      <c r="F19" s="64"/>
      <c r="G19" s="66">
        <f t="shared" ref="G19:G23" si="10">D19*0.2</f>
        <v>0.6</v>
      </c>
      <c r="H19" s="64"/>
      <c r="I19" s="64"/>
      <c r="J19" s="64"/>
      <c r="K19" s="67">
        <f t="shared" ref="K19:K23" si="11">D19*0.1</f>
        <v>0.3</v>
      </c>
      <c r="L19" s="64"/>
      <c r="M19" s="18"/>
      <c r="N19" s="68">
        <f t="shared" ref="N19:N23" si="12">SUM(B19:L19)</f>
        <v>3.9</v>
      </c>
      <c r="O19" s="69"/>
    </row>
    <row r="20">
      <c r="A20" s="63" t="s">
        <v>16</v>
      </c>
      <c r="B20" s="64"/>
      <c r="C20" s="64"/>
      <c r="D20" s="65">
        <f>SUMIF(BACKLOG!A:A, A20, BACKLOG!I:I)</f>
        <v>5</v>
      </c>
      <c r="E20" s="64"/>
      <c r="F20" s="64"/>
      <c r="G20" s="66">
        <f t="shared" si="10"/>
        <v>1</v>
      </c>
      <c r="H20" s="64"/>
      <c r="I20" s="64"/>
      <c r="J20" s="64"/>
      <c r="K20" s="67">
        <f t="shared" si="11"/>
        <v>0.5</v>
      </c>
      <c r="L20" s="64"/>
      <c r="M20" s="21"/>
      <c r="N20" s="68">
        <f t="shared" si="12"/>
        <v>6.5</v>
      </c>
      <c r="O20" s="69"/>
    </row>
    <row r="21">
      <c r="A21" s="63" t="s">
        <v>20</v>
      </c>
      <c r="B21" s="64"/>
      <c r="C21" s="64"/>
      <c r="D21" s="65">
        <f>SUMIF(BACKLOG!A:A, A21, BACKLOG!I:I)</f>
        <v>3</v>
      </c>
      <c r="E21" s="64"/>
      <c r="F21" s="64"/>
      <c r="G21" s="66">
        <f t="shared" si="10"/>
        <v>0.6</v>
      </c>
      <c r="H21" s="64"/>
      <c r="I21" s="64"/>
      <c r="J21" s="64"/>
      <c r="K21" s="67">
        <f t="shared" si="11"/>
        <v>0.3</v>
      </c>
      <c r="L21" s="64"/>
      <c r="M21" s="18"/>
      <c r="N21" s="68">
        <f t="shared" si="12"/>
        <v>3.9</v>
      </c>
      <c r="O21" s="69"/>
    </row>
    <row r="22">
      <c r="A22" s="63" t="s">
        <v>23</v>
      </c>
      <c r="B22" s="64"/>
      <c r="C22" s="64"/>
      <c r="D22" s="65">
        <f>SUMIF(BACKLOG!A:A, A22, BACKLOG!I:I)</f>
        <v>4</v>
      </c>
      <c r="E22" s="64"/>
      <c r="F22" s="64"/>
      <c r="G22" s="66">
        <f t="shared" si="10"/>
        <v>0.8</v>
      </c>
      <c r="H22" s="64"/>
      <c r="I22" s="64"/>
      <c r="J22" s="64"/>
      <c r="K22" s="67">
        <f t="shared" si="11"/>
        <v>0.4</v>
      </c>
      <c r="L22" s="64"/>
      <c r="M22" s="21"/>
      <c r="N22" s="68">
        <f t="shared" si="12"/>
        <v>5.2</v>
      </c>
      <c r="O22" s="69"/>
    </row>
    <row r="23">
      <c r="A23" s="63" t="s">
        <v>28</v>
      </c>
      <c r="B23" s="56"/>
      <c r="C23" s="56"/>
      <c r="D23" s="65">
        <f>SUMIF(BACKLOG!A:A, A23, BACKLOG!I:I)</f>
        <v>4</v>
      </c>
      <c r="E23" s="56"/>
      <c r="F23" s="56"/>
      <c r="G23" s="66">
        <f t="shared" si="10"/>
        <v>0.8</v>
      </c>
      <c r="H23" s="56"/>
      <c r="I23" s="56"/>
      <c r="J23" s="56"/>
      <c r="K23" s="67">
        <f t="shared" si="11"/>
        <v>0.4</v>
      </c>
      <c r="L23" s="56"/>
      <c r="M23" s="70"/>
      <c r="N23" s="68">
        <f t="shared" si="12"/>
        <v>5.2</v>
      </c>
      <c r="O23" s="71"/>
    </row>
    <row r="24">
      <c r="A24" s="72"/>
      <c r="B24" s="72"/>
      <c r="C24" s="72"/>
      <c r="D24" s="73"/>
      <c r="E24" s="74">
        <f>19+2+SUM(K19:K23)+K8</f>
        <v>23.4</v>
      </c>
      <c r="F24" s="72"/>
      <c r="G24" s="73"/>
      <c r="H24" s="72"/>
      <c r="I24" s="72"/>
      <c r="J24" s="72"/>
      <c r="K24" s="75"/>
      <c r="L24" s="76"/>
      <c r="M24" s="71"/>
      <c r="N24" s="71"/>
      <c r="O24" s="71"/>
    </row>
    <row r="25">
      <c r="B25" s="77"/>
      <c r="C25" s="77"/>
      <c r="D25" s="77"/>
      <c r="E25" s="77"/>
      <c r="F25" s="77"/>
      <c r="G25" s="78"/>
      <c r="H25" s="77"/>
      <c r="I25" s="77"/>
      <c r="J25" s="77"/>
      <c r="K25" s="79"/>
      <c r="L25" s="80" t="s">
        <v>61</v>
      </c>
      <c r="M25" s="81"/>
      <c r="N25" s="82">
        <f t="shared" ref="N25:O25" si="13">SUM(N7,N10,N18,N13)</f>
        <v>36.7</v>
      </c>
      <c r="O25" s="83">
        <f t="shared" si="13"/>
        <v>31125</v>
      </c>
    </row>
  </sheetData>
  <mergeCells count="15">
    <mergeCell ref="H1:H2"/>
    <mergeCell ref="I1:I2"/>
    <mergeCell ref="J1:J2"/>
    <mergeCell ref="K1:K2"/>
    <mergeCell ref="L1:L2"/>
    <mergeCell ref="N1:N2"/>
    <mergeCell ref="O1:O2"/>
    <mergeCell ref="L25:M25"/>
    <mergeCell ref="A1:A3"/>
    <mergeCell ref="B1:B2"/>
    <mergeCell ref="C1:C2"/>
    <mergeCell ref="D1:D2"/>
    <mergeCell ref="E1:E2"/>
    <mergeCell ref="F1:F2"/>
    <mergeCell ref="G1:G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6.88"/>
    <col customWidth="1" min="2" max="2" width="9.75"/>
    <col customWidth="1" min="3" max="3" width="12.5"/>
    <col customWidth="1" min="4" max="4" width="8.63"/>
    <col customWidth="1" min="5" max="5" width="10.38"/>
    <col customWidth="1" min="6" max="6" width="9.25"/>
    <col customWidth="1" min="7" max="7" width="5.63"/>
    <col customWidth="1" min="8" max="8" width="8.0"/>
    <col customWidth="1" min="9" max="9" width="8.5"/>
    <col customWidth="1" min="10" max="10" width="10.25"/>
    <col customWidth="1" min="11" max="11" width="8.0"/>
    <col customWidth="1" min="12" max="12" width="12.75"/>
    <col customWidth="1" min="14" max="14" width="7.75"/>
    <col customWidth="1" min="15" max="15" width="10.63"/>
  </cols>
  <sheetData>
    <row r="1">
      <c r="A1" s="16" t="s">
        <v>62</v>
      </c>
      <c r="B1" s="17" t="s">
        <v>37</v>
      </c>
      <c r="C1" s="17" t="s">
        <v>38</v>
      </c>
      <c r="D1" s="17" t="s">
        <v>39</v>
      </c>
      <c r="E1" s="17" t="s">
        <v>40</v>
      </c>
      <c r="F1" s="17" t="s">
        <v>41</v>
      </c>
      <c r="G1" s="17" t="s">
        <v>42</v>
      </c>
      <c r="H1" s="17" t="s">
        <v>43</v>
      </c>
      <c r="I1" s="17" t="s">
        <v>44</v>
      </c>
      <c r="J1" s="17" t="s">
        <v>45</v>
      </c>
      <c r="K1" s="17" t="s">
        <v>46</v>
      </c>
      <c r="L1" s="17" t="s">
        <v>47</v>
      </c>
      <c r="M1" s="18"/>
      <c r="N1" s="17" t="s">
        <v>48</v>
      </c>
      <c r="O1" s="17" t="s">
        <v>49</v>
      </c>
    </row>
    <row r="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8"/>
      <c r="N2" s="19"/>
      <c r="O2" s="19"/>
    </row>
    <row r="3" ht="18.75" customHeight="1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N3" s="20"/>
      <c r="O3" s="21"/>
    </row>
    <row r="4">
      <c r="A4" s="22" t="s">
        <v>50</v>
      </c>
      <c r="B4" s="23">
        <v>920.0</v>
      </c>
      <c r="C4" s="23">
        <v>720.0</v>
      </c>
      <c r="D4" s="23">
        <v>880.0</v>
      </c>
      <c r="E4" s="23">
        <v>880.0</v>
      </c>
      <c r="F4" s="23">
        <v>720.0</v>
      </c>
      <c r="G4" s="23">
        <v>650.0</v>
      </c>
      <c r="H4" s="23">
        <v>920.0</v>
      </c>
      <c r="I4" s="23">
        <v>1400.0</v>
      </c>
      <c r="J4" s="23">
        <v>1050.0</v>
      </c>
      <c r="K4" s="24">
        <v>1050.0</v>
      </c>
      <c r="L4" s="25">
        <v>1050.0</v>
      </c>
      <c r="M4" s="18"/>
      <c r="N4" s="26"/>
      <c r="O4" s="26"/>
    </row>
    <row r="5">
      <c r="A5" s="27" t="s">
        <v>51</v>
      </c>
      <c r="B5" s="25">
        <f t="shared" ref="B5:L5" si="1">B4/7</f>
        <v>131.4285714</v>
      </c>
      <c r="C5" s="25">
        <f t="shared" si="1"/>
        <v>102.8571429</v>
      </c>
      <c r="D5" s="25">
        <f t="shared" si="1"/>
        <v>125.7142857</v>
      </c>
      <c r="E5" s="25">
        <f t="shared" si="1"/>
        <v>125.7142857</v>
      </c>
      <c r="F5" s="25">
        <f t="shared" si="1"/>
        <v>102.8571429</v>
      </c>
      <c r="G5" s="25">
        <f t="shared" si="1"/>
        <v>92.85714286</v>
      </c>
      <c r="H5" s="25">
        <f t="shared" si="1"/>
        <v>131.4285714</v>
      </c>
      <c r="I5" s="25">
        <f t="shared" si="1"/>
        <v>200</v>
      </c>
      <c r="J5" s="25">
        <f t="shared" si="1"/>
        <v>150</v>
      </c>
      <c r="K5" s="25">
        <f t="shared" si="1"/>
        <v>150</v>
      </c>
      <c r="L5" s="25">
        <f t="shared" si="1"/>
        <v>150</v>
      </c>
      <c r="M5" s="28"/>
      <c r="N5" s="29"/>
      <c r="O5" s="29"/>
    </row>
    <row r="6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21"/>
      <c r="N6" s="29"/>
      <c r="O6" s="29"/>
    </row>
    <row r="7">
      <c r="A7" s="59" t="s">
        <v>63</v>
      </c>
      <c r="B7" s="60">
        <f t="shared" ref="B7:L7" si="2">SUM(B8:B11)*B4</f>
        <v>0</v>
      </c>
      <c r="C7" s="60">
        <f t="shared" si="2"/>
        <v>252</v>
      </c>
      <c r="D7" s="60">
        <f t="shared" si="2"/>
        <v>2200</v>
      </c>
      <c r="E7" s="60">
        <f t="shared" si="2"/>
        <v>0</v>
      </c>
      <c r="F7" s="60">
        <f t="shared" si="2"/>
        <v>0</v>
      </c>
      <c r="G7" s="60">
        <f t="shared" si="2"/>
        <v>585</v>
      </c>
      <c r="H7" s="60">
        <f t="shared" si="2"/>
        <v>0</v>
      </c>
      <c r="I7" s="60">
        <f t="shared" si="2"/>
        <v>0</v>
      </c>
      <c r="J7" s="60">
        <f t="shared" si="2"/>
        <v>0</v>
      </c>
      <c r="K7" s="60">
        <f t="shared" si="2"/>
        <v>262.5</v>
      </c>
      <c r="L7" s="60">
        <f t="shared" si="2"/>
        <v>0</v>
      </c>
      <c r="M7" s="21"/>
      <c r="N7" s="61">
        <f>SUM(N8:N11)</f>
        <v>4</v>
      </c>
      <c r="O7" s="62">
        <f>SUM(B7:L7)</f>
        <v>3299.5</v>
      </c>
    </row>
    <row r="8">
      <c r="A8" s="63" t="s">
        <v>64</v>
      </c>
      <c r="B8" s="64"/>
      <c r="C8" s="64"/>
      <c r="D8" s="84">
        <v>1.0</v>
      </c>
      <c r="E8" s="64"/>
      <c r="F8" s="64"/>
      <c r="G8" s="85">
        <v>0.3</v>
      </c>
      <c r="H8" s="64"/>
      <c r="I8" s="64"/>
      <c r="J8" s="64"/>
      <c r="K8" s="85">
        <f t="shared" ref="K8:K9" si="3">D8*0.1</f>
        <v>0.1</v>
      </c>
      <c r="L8" s="64"/>
      <c r="M8" s="86"/>
      <c r="N8" s="68">
        <f t="shared" ref="N8:N11" si="4">SUM(B8:L8)</f>
        <v>1.4</v>
      </c>
      <c r="O8" s="69"/>
    </row>
    <row r="9">
      <c r="A9" s="63" t="s">
        <v>65</v>
      </c>
      <c r="B9" s="64"/>
      <c r="C9" s="87">
        <v>0.1</v>
      </c>
      <c r="D9" s="84">
        <v>1.0</v>
      </c>
      <c r="E9" s="64"/>
      <c r="F9" s="64"/>
      <c r="G9" s="85">
        <v>0.3</v>
      </c>
      <c r="H9" s="64"/>
      <c r="I9" s="64"/>
      <c r="J9" s="64"/>
      <c r="K9" s="85">
        <f t="shared" si="3"/>
        <v>0.1</v>
      </c>
      <c r="L9" s="64"/>
      <c r="M9" s="88"/>
      <c r="N9" s="68">
        <f t="shared" si="4"/>
        <v>1.5</v>
      </c>
      <c r="O9" s="69"/>
    </row>
    <row r="10">
      <c r="A10" s="63" t="s">
        <v>66</v>
      </c>
      <c r="B10" s="64"/>
      <c r="C10" s="87">
        <v>0.25</v>
      </c>
      <c r="D10" s="84">
        <v>0.0</v>
      </c>
      <c r="E10" s="64"/>
      <c r="F10" s="64"/>
      <c r="G10" s="84">
        <v>0.0</v>
      </c>
      <c r="H10" s="64"/>
      <c r="I10" s="64"/>
      <c r="J10" s="64"/>
      <c r="K10" s="84">
        <v>0.0</v>
      </c>
      <c r="L10" s="64"/>
      <c r="M10" s="86"/>
      <c r="N10" s="68">
        <f t="shared" si="4"/>
        <v>0.25</v>
      </c>
      <c r="O10" s="69"/>
    </row>
    <row r="11">
      <c r="A11" s="63" t="s">
        <v>67</v>
      </c>
      <c r="B11" s="64"/>
      <c r="C11" s="64"/>
      <c r="D11" s="84">
        <v>0.5</v>
      </c>
      <c r="E11" s="64"/>
      <c r="F11" s="64"/>
      <c r="G11" s="85">
        <v>0.3</v>
      </c>
      <c r="H11" s="64"/>
      <c r="I11" s="64"/>
      <c r="J11" s="64"/>
      <c r="K11" s="85">
        <f>D11*0.1</f>
        <v>0.05</v>
      </c>
      <c r="L11" s="64"/>
      <c r="M11" s="88"/>
      <c r="N11" s="68">
        <f t="shared" si="4"/>
        <v>0.85</v>
      </c>
      <c r="O11" s="69"/>
    </row>
    <row r="12">
      <c r="A12" s="52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90"/>
      <c r="O12" s="45"/>
    </row>
    <row r="13">
      <c r="A13" s="91" t="s">
        <v>68</v>
      </c>
      <c r="B13" s="92">
        <f t="shared" ref="B13:L13" si="5">SUM(B14)*B4</f>
        <v>0</v>
      </c>
      <c r="C13" s="92">
        <f t="shared" si="5"/>
        <v>0</v>
      </c>
      <c r="D13" s="92">
        <f t="shared" si="5"/>
        <v>880</v>
      </c>
      <c r="E13" s="92">
        <f t="shared" si="5"/>
        <v>0</v>
      </c>
      <c r="F13" s="92">
        <f t="shared" si="5"/>
        <v>0</v>
      </c>
      <c r="G13" s="92">
        <f t="shared" si="5"/>
        <v>650</v>
      </c>
      <c r="H13" s="92">
        <f t="shared" si="5"/>
        <v>0</v>
      </c>
      <c r="I13" s="92">
        <f t="shared" si="5"/>
        <v>0</v>
      </c>
      <c r="J13" s="92">
        <f t="shared" si="5"/>
        <v>0</v>
      </c>
      <c r="K13" s="92">
        <f t="shared" si="5"/>
        <v>0</v>
      </c>
      <c r="L13" s="92">
        <f t="shared" si="5"/>
        <v>0</v>
      </c>
      <c r="M13" s="90"/>
      <c r="N13" s="92">
        <f>SUM(N14)</f>
        <v>2</v>
      </c>
      <c r="O13" s="47">
        <f>SUM(B13:L13)</f>
        <v>1530</v>
      </c>
    </row>
    <row r="14">
      <c r="A14" s="48" t="s">
        <v>69</v>
      </c>
      <c r="B14" s="93"/>
      <c r="C14" s="93"/>
      <c r="D14" s="94">
        <v>1.0</v>
      </c>
      <c r="E14" s="94"/>
      <c r="F14" s="95"/>
      <c r="G14" s="94">
        <v>1.0</v>
      </c>
      <c r="H14" s="95"/>
      <c r="I14" s="95"/>
      <c r="J14" s="95"/>
      <c r="K14" s="95"/>
      <c r="L14" s="95"/>
      <c r="M14" s="90"/>
      <c r="N14" s="96">
        <f>SUM(B14:L14)</f>
        <v>2</v>
      </c>
      <c r="O14" s="42"/>
    </row>
    <row r="15">
      <c r="A15" s="72"/>
      <c r="B15" s="97"/>
      <c r="C15" s="97"/>
      <c r="D15" s="98"/>
      <c r="E15" s="97"/>
      <c r="F15" s="97"/>
      <c r="G15" s="98"/>
      <c r="H15" s="97"/>
      <c r="I15" s="97"/>
      <c r="J15" s="97"/>
      <c r="K15" s="99"/>
      <c r="L15" s="100"/>
      <c r="M15" s="101"/>
      <c r="N15" s="101"/>
      <c r="O15" s="71"/>
    </row>
    <row r="16">
      <c r="B16" s="77"/>
      <c r="C16" s="77"/>
      <c r="D16" s="77"/>
      <c r="E16" s="77"/>
      <c r="F16" s="77"/>
      <c r="G16" s="78"/>
      <c r="H16" s="77"/>
      <c r="I16" s="77"/>
      <c r="J16" s="77"/>
      <c r="K16" s="79"/>
      <c r="L16" s="80" t="s">
        <v>61</v>
      </c>
      <c r="M16" s="81"/>
      <c r="N16" s="82">
        <f t="shared" ref="N16:O16" si="6">SUM(N13,N7)</f>
        <v>6</v>
      </c>
      <c r="O16" s="83">
        <f t="shared" si="6"/>
        <v>4829.5</v>
      </c>
    </row>
  </sheetData>
  <mergeCells count="15">
    <mergeCell ref="H1:H2"/>
    <mergeCell ref="I1:I2"/>
    <mergeCell ref="J1:J2"/>
    <mergeCell ref="K1:K2"/>
    <mergeCell ref="L1:L2"/>
    <mergeCell ref="N1:N2"/>
    <mergeCell ref="O1:O2"/>
    <mergeCell ref="L16:M16"/>
    <mergeCell ref="A1:A3"/>
    <mergeCell ref="B1:B2"/>
    <mergeCell ref="C1:C2"/>
    <mergeCell ref="D1:D2"/>
    <mergeCell ref="E1:E2"/>
    <mergeCell ref="F1:F2"/>
    <mergeCell ref="G1:G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1">
    <tablePart r:id="rId3"/>
  </tableParts>
</worksheet>
</file>